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jkova\.praetor\docs\125b66aa\Tracked\a6a6f7d1-3e98-4c40-ab0d-95ef3cf324f4\3817b54b-3631-455b-9158-544585f700c1\"/>
    </mc:Choice>
  </mc:AlternateContent>
  <xr:revisionPtr revIDLastSave="0" documentId="13_ncr:1_{9DC80843-D950-4AEF-B668-BFEEB72A6D83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78" i="12" l="1"/>
  <c r="F39" i="1" s="1"/>
  <c r="BA74" i="12"/>
  <c r="BA49" i="12"/>
  <c r="BA10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4" i="12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6" i="12"/>
  <c r="I26" i="12"/>
  <c r="K26" i="12"/>
  <c r="O26" i="12"/>
  <c r="Q26" i="12"/>
  <c r="U26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I49" i="1" s="1"/>
  <c r="G37" i="12"/>
  <c r="M37" i="12" s="1"/>
  <c r="I37" i="12"/>
  <c r="K37" i="12"/>
  <c r="O37" i="12"/>
  <c r="Q37" i="12"/>
  <c r="U37" i="12"/>
  <c r="G42" i="12"/>
  <c r="M42" i="12" s="1"/>
  <c r="I42" i="12"/>
  <c r="K42" i="12"/>
  <c r="O42" i="12"/>
  <c r="Q42" i="12"/>
  <c r="U42" i="12"/>
  <c r="G44" i="12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G47" i="12" s="1"/>
  <c r="I51" i="1" s="1"/>
  <c r="I48" i="12"/>
  <c r="I47" i="12" s="1"/>
  <c r="K48" i="12"/>
  <c r="K47" i="12" s="1"/>
  <c r="O48" i="12"/>
  <c r="O47" i="12" s="1"/>
  <c r="Q48" i="12"/>
  <c r="Q47" i="12" s="1"/>
  <c r="U48" i="12"/>
  <c r="U47" i="12" s="1"/>
  <c r="G51" i="12"/>
  <c r="M51" i="12" s="1"/>
  <c r="I51" i="12"/>
  <c r="K51" i="12"/>
  <c r="O51" i="12"/>
  <c r="Q51" i="12"/>
  <c r="U51" i="12"/>
  <c r="G55" i="12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59" i="12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M64" i="12" s="1"/>
  <c r="I65" i="12"/>
  <c r="I64" i="12" s="1"/>
  <c r="K65" i="12"/>
  <c r="K64" i="12" s="1"/>
  <c r="O65" i="12"/>
  <c r="O64" i="12" s="1"/>
  <c r="Q65" i="12"/>
  <c r="Q64" i="12" s="1"/>
  <c r="U65" i="12"/>
  <c r="U64" i="12" s="1"/>
  <c r="U67" i="12"/>
  <c r="G68" i="12"/>
  <c r="I68" i="12"/>
  <c r="K68" i="12"/>
  <c r="M68" i="12"/>
  <c r="O68" i="12"/>
  <c r="Q68" i="12"/>
  <c r="U68" i="12"/>
  <c r="G71" i="12"/>
  <c r="M71" i="12" s="1"/>
  <c r="I71" i="12"/>
  <c r="K71" i="12"/>
  <c r="O71" i="12"/>
  <c r="Q71" i="12"/>
  <c r="U71" i="12"/>
  <c r="G73" i="12"/>
  <c r="G72" i="12" s="1"/>
  <c r="I56" i="1" s="1"/>
  <c r="I73" i="12"/>
  <c r="I72" i="12" s="1"/>
  <c r="K73" i="12"/>
  <c r="K72" i="12" s="1"/>
  <c r="O73" i="12"/>
  <c r="O72" i="12" s="1"/>
  <c r="Q73" i="12"/>
  <c r="Q72" i="12" s="1"/>
  <c r="U73" i="12"/>
  <c r="U72" i="12" s="1"/>
  <c r="G76" i="12"/>
  <c r="G75" i="12" s="1"/>
  <c r="I57" i="1" s="1"/>
  <c r="I19" i="1" s="1"/>
  <c r="I76" i="12"/>
  <c r="I75" i="12" s="1"/>
  <c r="K76" i="12"/>
  <c r="K75" i="12" s="1"/>
  <c r="O76" i="12"/>
  <c r="O75" i="12" s="1"/>
  <c r="Q76" i="12"/>
  <c r="Q75" i="12" s="1"/>
  <c r="U76" i="12"/>
  <c r="U75" i="12" s="1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K67" i="12" l="1"/>
  <c r="O36" i="12"/>
  <c r="G64" i="12"/>
  <c r="I54" i="1" s="1"/>
  <c r="I67" i="12"/>
  <c r="Q50" i="12"/>
  <c r="U43" i="12"/>
  <c r="I43" i="12"/>
  <c r="Q43" i="12"/>
  <c r="Q36" i="12"/>
  <c r="AD78" i="12"/>
  <c r="G39" i="1" s="1"/>
  <c r="G40" i="1" s="1"/>
  <c r="G25" i="1" s="1"/>
  <c r="G26" i="1" s="1"/>
  <c r="I57" i="12"/>
  <c r="I50" i="12"/>
  <c r="G8" i="12"/>
  <c r="F40" i="1"/>
  <c r="G23" i="1" s="1"/>
  <c r="M73" i="12"/>
  <c r="M72" i="12" s="1"/>
  <c r="Q57" i="12"/>
  <c r="G43" i="12"/>
  <c r="I50" i="1" s="1"/>
  <c r="K36" i="12"/>
  <c r="I36" i="12"/>
  <c r="K20" i="12"/>
  <c r="Q20" i="12"/>
  <c r="I20" i="12"/>
  <c r="O8" i="12"/>
  <c r="M9" i="12"/>
  <c r="I47" i="1"/>
  <c r="U20" i="12"/>
  <c r="Q67" i="12"/>
  <c r="O57" i="12"/>
  <c r="G57" i="12"/>
  <c r="I53" i="1" s="1"/>
  <c r="O50" i="12"/>
  <c r="G50" i="12"/>
  <c r="I52" i="1" s="1"/>
  <c r="O43" i="12"/>
  <c r="U36" i="12"/>
  <c r="G20" i="12"/>
  <c r="I48" i="1" s="1"/>
  <c r="U8" i="12"/>
  <c r="K8" i="12"/>
  <c r="O67" i="12"/>
  <c r="G67" i="12"/>
  <c r="I55" i="1" s="1"/>
  <c r="I17" i="1" s="1"/>
  <c r="M59" i="12"/>
  <c r="M57" i="12" s="1"/>
  <c r="U57" i="12"/>
  <c r="K57" i="12"/>
  <c r="M55" i="12"/>
  <c r="M50" i="12" s="1"/>
  <c r="U50" i="12"/>
  <c r="K50" i="12"/>
  <c r="K43" i="12"/>
  <c r="O20" i="12"/>
  <c r="Q8" i="12"/>
  <c r="I8" i="12"/>
  <c r="G24" i="1"/>
  <c r="G29" i="1" s="1"/>
  <c r="M67" i="12"/>
  <c r="M36" i="12"/>
  <c r="M76" i="12"/>
  <c r="M75" i="12" s="1"/>
  <c r="M48" i="12"/>
  <c r="M47" i="12" s="1"/>
  <c r="M44" i="12"/>
  <c r="M43" i="12" s="1"/>
  <c r="M26" i="12"/>
  <c r="M20" i="12" s="1"/>
  <c r="M14" i="12"/>
  <c r="M8" i="12" s="1"/>
  <c r="G28" i="1" l="1"/>
  <c r="H39" i="1"/>
  <c r="I16" i="1"/>
  <c r="I21" i="1" s="1"/>
  <c r="I58" i="1"/>
  <c r="G78" i="12"/>
  <c r="H40" i="1" l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<sst xmlns="http://schemas.openxmlformats.org/spreadsheetml/2006/main" count="385" uniqueCount="216">
  <si>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</si>
  <si>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</si>
  <si>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</si>
  <si>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</si>
  <si>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</si>
  <si>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</si>
  <si>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</si>
  <si>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</si>
  <si>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</si>
  <si>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</si>
  <si>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</si>
  <si>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</si>
  <si>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</si>
  <si>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</si>
  <si>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</si>
  <si>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</si>
  <si>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</si>
  <si>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</si>
  <si>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</si>
  <si>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</si>
  <si>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</si>
  <si>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</si>
  <si>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</si>
  <si>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</si>
  <si>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</si>
  <si>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</si>
  <si>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</si>
  <si>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</si>
  <si>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</si>
  <si>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</si>
  <si>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</si>
  <si>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</si>
  <si>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</si>
  <si>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</si>
  <si>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</si>
  <si>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</si>
  <si>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</si>
  <si>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</si>
  <si>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</si>
  <si>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</si>
  <si>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</si>
  <si>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</si>
  <si>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</si>
  <si>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Katastrální Tišnov [767379], parcelní číslo 1481</t>
  </si>
  <si>
    <t>Rozpočet:</t>
  </si>
  <si>
    <t>Misto</t>
  </si>
  <si>
    <t>VÝMĚNA ČÁSTI OPLOCENÍ AREÁLU NEMOCNICE - 1.etapa</t>
  </si>
  <si>
    <t>Nemocnice Tišnov, přís. organizace</t>
  </si>
  <si>
    <t>Purkyňova 279</t>
  </si>
  <si>
    <t xml:space="preserve">Tišnov	</t>
  </si>
  <si>
    <t xml:space="preserve">66601 </t>
  </si>
  <si>
    <t>44947909</t>
  </si>
  <si>
    <t>UNIPROJEKT spol. s r.o.</t>
  </si>
  <si>
    <t>Dvořáčkova 66</t>
  </si>
  <si>
    <t>Tišnov</t>
  </si>
  <si>
    <t>66601</t>
  </si>
  <si>
    <t>44041781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</si>
  <si>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</si>
  <si>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</si>
  <si>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</si>
  <si>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</si>
  <si>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</si>
  <si>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</si>
  <si>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</si>
  <si>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</si>
  <si>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</si>
  <si>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</si>
  <si>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</si>
  <si>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5</t>
  </si>
  <si>
    <t>Komunikace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</si>
  <si>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</si>
  <si>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</si>
  <si>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</si>
  <si>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</si>
  <si>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</si>
  <si>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</si>
  <si>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</si>
  <si>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</si>
  <si>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</si>
  <si>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</si>
  <si>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</si>
  <si>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</si>
  <si>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</si>
  <si>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</si>
  <si>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</si>
  <si>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</si>
  <si>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</si>
  <si>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</si>
  <si>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</si>
  <si>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</si>
  <si>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</si>
  <si>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</si>
  <si>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</si>
  <si>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</si>
  <si>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</si>
  <si>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</si>
  <si>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</si>
  <si>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</si>
  <si>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</si>
  <si>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</si>
  <si>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</si>
  <si>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</si>
  <si>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</si>
  <si>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</si>
  <si>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</si>
  <si>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</si>
  <si>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</si>
  <si>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</si>
  <si>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</si>
  <si>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</si>
  <si>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</si>
  <si>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113106231R00</t>
  </si>
  <si>
    <t>Rozebrání dlažeb ze zámkové dlažby v kamenivu</t>
  </si>
  <si>
    <t>m2</t>
  </si>
  <si>
    <t>POL1_0</t>
  </si>
  <si>
    <t>pro zpětné použití</t>
  </si>
  <si>
    <t>POP</t>
  </si>
  <si>
    <t>132201210R00</t>
  </si>
  <si>
    <t>Hloubení rýh š.do 200 cm hor.3 do 50 m3,STROJNĚ</t>
  </si>
  <si>
    <t>m3</t>
  </si>
  <si>
    <t>21*0,65+22*0,25+13,5*0,9+8,7*0,25+24,15*0,9+16,6*0,25+0,75*0,9+8,7*0,65+7,3*0,25</t>
  </si>
  <si>
    <t>VV</t>
  </si>
  <si>
    <t>132201219R00</t>
  </si>
  <si>
    <t>Přípl.za lepivost,hloubení rýh 200cm,hor.3,STROJNĚ</t>
  </si>
  <si>
    <t>119001423R00</t>
  </si>
  <si>
    <t>Dočasné zajištění kabelů - v počtu nad 6 kabelů</t>
  </si>
  <si>
    <t>m</t>
  </si>
  <si>
    <t>174101102R00</t>
  </si>
  <si>
    <t>Zásyp ruční se zhutněním</t>
  </si>
  <si>
    <t>12,35*0,25+0,75*0,25+10,1*0,5+5,8*0,25</t>
  </si>
  <si>
    <t>16,8*0,5+9,5*0,25+2,7*0,5*0,25+5,25*0,25+3,9*0,25</t>
  </si>
  <si>
    <t>162701105R00</t>
  </si>
  <si>
    <t>Vodorovné přemístění výkopku z hor.1-4 do 10000 m</t>
  </si>
  <si>
    <t>199000002R00</t>
  </si>
  <si>
    <t>Poplatek za skládku horniny 1- 4, č. dle katal. odpadů 17 05 04</t>
  </si>
  <si>
    <t>215901101RT5</t>
  </si>
  <si>
    <t>Zhutnění podloží z hornin nesoudržných do 92% PS, vibrační deskou</t>
  </si>
  <si>
    <t>7,8+0,8+18,7+10,15+21,25</t>
  </si>
  <si>
    <t>274351215R00</t>
  </si>
  <si>
    <t>Bednění stěn základových pasů - zřízení</t>
  </si>
  <si>
    <t>7,05*2+2,85*2+5,1*2+0,15+0,15*4+0,15+2,55*2</t>
  </si>
  <si>
    <t>274351216R00</t>
  </si>
  <si>
    <t>Bednění stěn základových pasů - odstranění</t>
  </si>
  <si>
    <t>274321311R00</t>
  </si>
  <si>
    <t>Železobeton základových pasů C 16/20</t>
  </si>
  <si>
    <t>9,2*0,9+6,9*0,4</t>
  </si>
  <si>
    <t>3,95*1,15+2,95*0,4</t>
  </si>
  <si>
    <t>6,9*1,15+5,1*0,4</t>
  </si>
  <si>
    <t>0,35*0,9+0,15*0,4</t>
  </si>
  <si>
    <t>3,5*0,9+2,55*0,4</t>
  </si>
  <si>
    <t>274361921RT4</t>
  </si>
  <si>
    <t>Výztuž základových pasů ze svařovaných sítí, KH 30, drát d 6,0 mm, oko 100 x 100 mm</t>
  </si>
  <si>
    <t>t</t>
  </si>
  <si>
    <t>4,44/1000*58,7</t>
  </si>
  <si>
    <t>274361821R00</t>
  </si>
  <si>
    <t>Výztuž základových pasů, nadzáklad. stěn a pilířů, z betonářské oceli  B500B (10 505)</t>
  </si>
  <si>
    <t>271531111R00</t>
  </si>
  <si>
    <t>Hutněný dosyp nad základem z kameniva, hr. drceného 0-63 mm</t>
  </si>
  <si>
    <t>318261312RT2</t>
  </si>
  <si>
    <t>0,75*2+1,05+0,35*2+1,05+1,6+1,05+1,05+1,6+1,6</t>
  </si>
  <si>
    <t>2,1+2,6+2,5</t>
  </si>
  <si>
    <t>2,6+2,6+2,3+2,5+2,6+1,3*2</t>
  </si>
  <si>
    <t>1,6+1,6+1,45*2</t>
  </si>
  <si>
    <t>338261315RT2</t>
  </si>
  <si>
    <t>596215021R00</t>
  </si>
  <si>
    <t>Kladení zámkové dlažby tl. 6 cm do drtě tl. 4 cm</t>
  </si>
  <si>
    <t>59245110R</t>
  </si>
  <si>
    <t>POL3_0</t>
  </si>
  <si>
    <t>564851111RT4</t>
  </si>
  <si>
    <t>Podklad ze štěrkodrti po zhutnění tloušťky 15 cm, štěrkodrť frakce 0-63 mm</t>
  </si>
  <si>
    <t>639561121R00</t>
  </si>
  <si>
    <t>Obrubník zahradní betonový výšky 250 mm, šedý</t>
  </si>
  <si>
    <t>se zřízením lože z betonu prostého tl. 5 až 10 cm se zalitím a zatřením spár cementovou maltou. Včetně dodávky obrubníku.</t>
  </si>
  <si>
    <t>962052314R00</t>
  </si>
  <si>
    <t>Bourání pilířů železobetonových</t>
  </si>
  <si>
    <t>0,15*0,15*1,3*19</t>
  </si>
  <si>
    <t>0,33*0,33*1,6*2</t>
  </si>
  <si>
    <t>0,4*0,4*1,6*2</t>
  </si>
  <si>
    <t>962052211R00</t>
  </si>
  <si>
    <t>Bourání zdiva železobetonového nadzákladového</t>
  </si>
  <si>
    <t>961043111R00</t>
  </si>
  <si>
    <t>Bourání základů z betonu proloženého kamenem</t>
  </si>
  <si>
    <t>979951111R00</t>
  </si>
  <si>
    <t>Výkup kovů - železný šrot tl. do 4 mm</t>
  </si>
  <si>
    <t>979082111R00</t>
  </si>
  <si>
    <t>Vnitrostaveništní doprava suti do 10 m</t>
  </si>
  <si>
    <t>979082121R00</t>
  </si>
  <si>
    <t>Příplatek k vnitrost. dopravě suti za dalších 50 m</t>
  </si>
  <si>
    <t>979081111R00</t>
  </si>
  <si>
    <t>Odvoz suti a vybour. hmot na skládku do 1 km</t>
  </si>
  <si>
    <t>979081121R00</t>
  </si>
  <si>
    <t>Příplatek k odvozu za každý další 10 km</t>
  </si>
  <si>
    <t>979990108R00</t>
  </si>
  <si>
    <t>Poplatek za uložení suti - železobeton, skupina odpadu 170101</t>
  </si>
  <si>
    <t>998152121R00</t>
  </si>
  <si>
    <t>Přesun hmot, oplocení, zvláštní obj. monol. do 3 m</t>
  </si>
  <si>
    <t>2,875+87,14277+25,09895+5,80980+0,12068</t>
  </si>
  <si>
    <t>711823121RT4</t>
  </si>
  <si>
    <t>12,1+10+16,8+10,5+1</t>
  </si>
  <si>
    <t>4+9,5+5+12,5+16</t>
  </si>
  <si>
    <t>998711101R00</t>
  </si>
  <si>
    <t>Přesun hmot pro izolace proti vodě, výšky do 6 m</t>
  </si>
  <si>
    <t>767914830R00</t>
  </si>
  <si>
    <t>Demontáž oplocení rámového H do 2 m</t>
  </si>
  <si>
    <t>Demontáž stávajících plotových výplní včetně demontáže brány a branky</t>
  </si>
  <si>
    <t>005121010R</t>
  </si>
  <si>
    <t>Vybudování, provoz a odstranění zařízení stav.</t>
  </si>
  <si>
    <t>Soubor</t>
  </si>
  <si>
    <t/>
  </si>
  <si>
    <t>SUM</t>
  </si>
  <si>
    <t>POPUZIV</t>
  </si>
  <si>
    <t>END</t>
  </si>
  <si>
    <t>Zdivo plotové z tvárnic, betonová zálivka, tl. 190 mm, tvárnice rumplovaná, barevná</t>
  </si>
  <si>
    <t>Pilíř plotový z betonových tvárnic, 400x400mm, tvárnice rumplovaná barevná, vč. betonu</t>
  </si>
  <si>
    <t>Dlažba sklad. I 20x10x6 cm přírodní</t>
  </si>
  <si>
    <t xml:space="preserve">Montáž nopové fólie svisle, včetně dodávky fólie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</si>
</sst>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6" fillId="0" borderId="33" xfId="0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3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3"/>
      <c r="B2" s="71" t="s">
        <v>40</v>
      </c>
      <c r="C2" s="72"/>
      <c r="D2" s="200" t="s">
        <v>46</v>
      </c>
      <c r="E2" s="201"/>
      <c r="F2" s="201"/>
      <c r="G2" s="201"/>
      <c r="H2" s="201"/>
      <c r="I2" s="201"/>
      <c r="J2" s="202"/>
      <c r="O2" s="1"/>
    </row>
    <row r="3" spans="1:15" ht="23.25" customHeight="1" x14ac:dyDescent="0.2">
      <c r="A3" s="3"/>
      <c r="B3" s="73" t="s">
        <v>45</v>
      </c>
      <c r="C3" s="74"/>
      <c r="D3" s="228" t="s">
        <v>43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3"/>
      <c r="B4" s="75" t="s">
        <v>44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47</v>
      </c>
      <c r="E5" s="23"/>
      <c r="F5" s="23"/>
      <c r="G5" s="23"/>
      <c r="H5" s="25" t="s">
        <v>33</v>
      </c>
      <c r="I5" s="80" t="s">
        <v>51</v>
      </c>
      <c r="J5" s="9"/>
    </row>
    <row r="6" spans="1:15" ht="15.75" customHeight="1" x14ac:dyDescent="0.2">
      <c r="A6" s="3"/>
      <c r="B6" s="35"/>
      <c r="C6" s="23"/>
      <c r="D6" s="80" t="s">
        <v>48</v>
      </c>
      <c r="E6" s="23"/>
      <c r="F6" s="23"/>
      <c r="G6" s="23"/>
      <c r="H6" s="25" t="s">
        <v>34</v>
      </c>
      <c r="I6" s="80"/>
      <c r="J6" s="9"/>
    </row>
    <row r="7" spans="1:15" ht="15.75" customHeight="1" x14ac:dyDescent="0.2">
      <c r="A7" s="3"/>
      <c r="B7" s="36"/>
      <c r="C7" s="81" t="s">
        <v>50</v>
      </c>
      <c r="D7" s="70" t="s">
        <v>49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07" t="s">
        <v>52</v>
      </c>
      <c r="E11" s="207"/>
      <c r="F11" s="207"/>
      <c r="G11" s="207"/>
      <c r="H11" s="25" t="s">
        <v>33</v>
      </c>
      <c r="I11" s="83" t="s">
        <v>56</v>
      </c>
      <c r="J11" s="9"/>
    </row>
    <row r="12" spans="1:15" ht="15.75" customHeight="1" x14ac:dyDescent="0.2">
      <c r="A12" s="3"/>
      <c r="B12" s="35"/>
      <c r="C12" s="23"/>
      <c r="D12" s="226" t="s">
        <v>53</v>
      </c>
      <c r="E12" s="226"/>
      <c r="F12" s="226"/>
      <c r="G12" s="226"/>
      <c r="H12" s="25" t="s">
        <v>34</v>
      </c>
      <c r="I12" s="83"/>
      <c r="J12" s="9"/>
    </row>
    <row r="13" spans="1:15" ht="15.75" customHeight="1" x14ac:dyDescent="0.2">
      <c r="A13" s="3"/>
      <c r="B13" s="36"/>
      <c r="C13" s="82" t="s">
        <v>55</v>
      </c>
      <c r="D13" s="227" t="s">
        <v>54</v>
      </c>
      <c r="E13" s="227"/>
      <c r="F13" s="227"/>
      <c r="G13" s="227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06"/>
      <c r="F15" s="206"/>
      <c r="G15" s="224"/>
      <c r="H15" s="224"/>
      <c r="I15" s="224" t="s">
        <v>28</v>
      </c>
      <c r="J15" s="225"/>
    </row>
    <row r="16" spans="1:15" ht="23.25" customHeight="1" x14ac:dyDescent="0.2">
      <c r="A16" s="129" t="s">
        <v>23</v>
      </c>
      <c r="B16" s="130" t="s">
        <v>23</v>
      </c>
      <c r="C16" s="48"/>
      <c r="D16" s="49"/>
      <c r="E16" s="203"/>
      <c r="F16" s="204"/>
      <c r="G16" s="203"/>
      <c r="H16" s="204"/>
      <c r="I16" s="203">
        <f>SUMIF(F47:F57,A16,I47:I57)+SUMIF(F47:F57,"PSU",I47:I57)</f>
        <v>0</v>
      </c>
      <c r="J16" s="205"/>
    </row>
    <row r="17" spans="1:10" ht="23.25" customHeight="1" x14ac:dyDescent="0.2">
      <c r="A17" s="129" t="s">
        <v>24</v>
      </c>
      <c r="B17" s="130" t="s">
        <v>24</v>
      </c>
      <c r="C17" s="48"/>
      <c r="D17" s="49"/>
      <c r="E17" s="203"/>
      <c r="F17" s="204"/>
      <c r="G17" s="203"/>
      <c r="H17" s="204"/>
      <c r="I17" s="203">
        <f>SUMIF(F47:F57,A17,I47:I57)</f>
        <v>0</v>
      </c>
      <c r="J17" s="205"/>
    </row>
    <row r="18" spans="1:10" ht="23.25" customHeight="1" x14ac:dyDescent="0.2">
      <c r="A18" s="129" t="s">
        <v>25</v>
      </c>
      <c r="B18" s="130" t="s">
        <v>25</v>
      </c>
      <c r="C18" s="48"/>
      <c r="D18" s="49"/>
      <c r="E18" s="203"/>
      <c r="F18" s="204"/>
      <c r="G18" s="203"/>
      <c r="H18" s="204"/>
      <c r="I18" s="203">
        <f>SUMIF(F47:F57,A18,I47:I57)</f>
        <v>0</v>
      </c>
      <c r="J18" s="205"/>
    </row>
    <row r="19" spans="1:10" ht="23.25" customHeight="1" x14ac:dyDescent="0.2">
      <c r="A19" s="129" t="s">
        <v>82</v>
      </c>
      <c r="B19" s="130" t="s">
        <v>26</v>
      </c>
      <c r="C19" s="48"/>
      <c r="D19" s="49"/>
      <c r="E19" s="203"/>
      <c r="F19" s="204"/>
      <c r="G19" s="203"/>
      <c r="H19" s="204"/>
      <c r="I19" s="203">
        <f>SUMIF(F47:F57,A19,I47:I57)</f>
        <v>0</v>
      </c>
      <c r="J19" s="205"/>
    </row>
    <row r="20" spans="1:10" ht="23.25" customHeight="1" x14ac:dyDescent="0.2">
      <c r="A20" s="129" t="s">
        <v>83</v>
      </c>
      <c r="B20" s="130" t="s">
        <v>27</v>
      </c>
      <c r="C20" s="48"/>
      <c r="D20" s="49"/>
      <c r="E20" s="203"/>
      <c r="F20" s="204"/>
      <c r="G20" s="203"/>
      <c r="H20" s="204"/>
      <c r="I20" s="203">
        <f>SUMIF(F47:F57,A20,I47:I57)</f>
        <v>0</v>
      </c>
      <c r="J20" s="205"/>
    </row>
    <row r="21" spans="1:10" ht="23.25" customHeight="1" x14ac:dyDescent="0.2">
      <c r="A21" s="3"/>
      <c r="B21" s="64" t="s">
        <v>28</v>
      </c>
      <c r="C21" s="65"/>
      <c r="D21" s="66"/>
      <c r="E21" s="213"/>
      <c r="F21" s="222"/>
      <c r="G21" s="213"/>
      <c r="H21" s="222"/>
      <c r="I21" s="213">
        <f>SUM(I16:J20)</f>
        <v>0</v>
      </c>
      <c r="J21" s="214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11">
        <f>ZakladDPHSniVypocet</f>
        <v>0</v>
      </c>
      <c r="H23" s="212"/>
      <c r="I23" s="212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09">
        <f>ZakladDPHSni*SazbaDPH1/100</f>
        <v>0</v>
      </c>
      <c r="H24" s="210"/>
      <c r="I24" s="210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11">
        <f>ZakladDPHZaklVypocet</f>
        <v>0</v>
      </c>
      <c r="H25" s="212"/>
      <c r="I25" s="212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18">
        <f>ZakladDPHZakl*SazbaDPH2/100</f>
        <v>0</v>
      </c>
      <c r="H26" s="219"/>
      <c r="I26" s="219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20">
        <f>0</f>
        <v>0</v>
      </c>
      <c r="H27" s="220"/>
      <c r="I27" s="220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23">
        <f>ZakladDPHSniVypocet+ZakladDPHZaklVypocet</f>
        <v>0</v>
      </c>
      <c r="H28" s="223"/>
      <c r="I28" s="223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221">
        <f>ZakladDPHSni+DPHSni+ZakladDPHZakl+DPHZakl+Zaokrouhleni</f>
        <v>0</v>
      </c>
      <c r="H29" s="221"/>
      <c r="I29" s="221"/>
      <c r="J29" s="108" t="s">
        <v>59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45477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08" t="s">
        <v>2</v>
      </c>
      <c r="E35" s="208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57</v>
      </c>
      <c r="C39" s="191" t="s">
        <v>46</v>
      </c>
      <c r="D39" s="192"/>
      <c r="E39" s="192"/>
      <c r="F39" s="97">
        <f>'Rozpočet Pol'!AC78</f>
        <v>0</v>
      </c>
      <c r="G39" s="98">
        <f>'Rozpočet Pol'!AD78</f>
        <v>0</v>
      </c>
      <c r="H39" s="99">
        <f>(F39*SazbaDPH1/100)+(G39*SazbaDPH2/100)</f>
        <v>0</v>
      </c>
      <c r="I39" s="99">
        <f>F39+G39+H39</f>
        <v>0</v>
      </c>
      <c r="J39" s="93" t="str">
        <f>IF(CenaCelkemVypocet=0,"",I39/CenaCelkemVypocet*100)</f>
        <v/>
      </c>
    </row>
    <row r="40" spans="1:10" ht="25.5" hidden="1" customHeight="1" x14ac:dyDescent="0.2">
      <c r="A40" s="86"/>
      <c r="B40" s="193" t="s">
        <v>58</v>
      </c>
      <c r="C40" s="194"/>
      <c r="D40" s="194"/>
      <c r="E40" s="195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>
        <f>SUMIF(A39:A39,"=1",J39:J39)</f>
        <v>0</v>
      </c>
    </row>
    <row r="44" spans="1:10" ht="15.75" x14ac:dyDescent="0.25">
      <c r="B44" s="109" t="s">
        <v>60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8" t="s">
        <v>61</v>
      </c>
      <c r="G46" s="118"/>
      <c r="H46" s="118"/>
      <c r="I46" s="196" t="s">
        <v>28</v>
      </c>
      <c r="J46" s="196"/>
    </row>
    <row r="47" spans="1:10" ht="25.5" customHeight="1" x14ac:dyDescent="0.2">
      <c r="A47" s="111"/>
      <c r="B47" s="119" t="s">
        <v>62</v>
      </c>
      <c r="C47" s="198" t="s">
        <v>63</v>
      </c>
      <c r="D47" s="199"/>
      <c r="E47" s="199"/>
      <c r="F47" s="121" t="s">
        <v>23</v>
      </c>
      <c r="G47" s="122"/>
      <c r="H47" s="122"/>
      <c r="I47" s="197">
        <f>'Rozpočet Pol'!G8</f>
        <v>0</v>
      </c>
      <c r="J47" s="197"/>
    </row>
    <row r="48" spans="1:10" ht="25.5" customHeight="1" x14ac:dyDescent="0.2">
      <c r="A48" s="111"/>
      <c r="B48" s="113" t="s">
        <v>64</v>
      </c>
      <c r="C48" s="186" t="s">
        <v>65</v>
      </c>
      <c r="D48" s="187"/>
      <c r="E48" s="187"/>
      <c r="F48" s="123" t="s">
        <v>23</v>
      </c>
      <c r="G48" s="124"/>
      <c r="H48" s="124"/>
      <c r="I48" s="185">
        <f>'Rozpočet Pol'!G20</f>
        <v>0</v>
      </c>
      <c r="J48" s="185"/>
    </row>
    <row r="49" spans="1:10" ht="25.5" customHeight="1" x14ac:dyDescent="0.2">
      <c r="A49" s="111"/>
      <c r="B49" s="113" t="s">
        <v>66</v>
      </c>
      <c r="C49" s="186" t="s">
        <v>67</v>
      </c>
      <c r="D49" s="187"/>
      <c r="E49" s="187"/>
      <c r="F49" s="123" t="s">
        <v>23</v>
      </c>
      <c r="G49" s="124"/>
      <c r="H49" s="124"/>
      <c r="I49" s="185">
        <f>'Rozpočet Pol'!G36</f>
        <v>0</v>
      </c>
      <c r="J49" s="185"/>
    </row>
    <row r="50" spans="1:10" ht="25.5" customHeight="1" x14ac:dyDescent="0.2">
      <c r="A50" s="111"/>
      <c r="B50" s="113" t="s">
        <v>68</v>
      </c>
      <c r="C50" s="186" t="s">
        <v>69</v>
      </c>
      <c r="D50" s="187"/>
      <c r="E50" s="187"/>
      <c r="F50" s="123" t="s">
        <v>23</v>
      </c>
      <c r="G50" s="124"/>
      <c r="H50" s="124"/>
      <c r="I50" s="185">
        <f>'Rozpočet Pol'!G43</f>
        <v>0</v>
      </c>
      <c r="J50" s="185"/>
    </row>
    <row r="51" spans="1:10" ht="25.5" customHeight="1" x14ac:dyDescent="0.2">
      <c r="A51" s="111"/>
      <c r="B51" s="113" t="s">
        <v>70</v>
      </c>
      <c r="C51" s="186" t="s">
        <v>71</v>
      </c>
      <c r="D51" s="187"/>
      <c r="E51" s="187"/>
      <c r="F51" s="123" t="s">
        <v>23</v>
      </c>
      <c r="G51" s="124"/>
      <c r="H51" s="124"/>
      <c r="I51" s="185">
        <f>'Rozpočet Pol'!G47</f>
        <v>0</v>
      </c>
      <c r="J51" s="185"/>
    </row>
    <row r="52" spans="1:10" ht="25.5" customHeight="1" x14ac:dyDescent="0.2">
      <c r="A52" s="111"/>
      <c r="B52" s="113" t="s">
        <v>72</v>
      </c>
      <c r="C52" s="186" t="s">
        <v>73</v>
      </c>
      <c r="D52" s="187"/>
      <c r="E52" s="187"/>
      <c r="F52" s="123" t="s">
        <v>23</v>
      </c>
      <c r="G52" s="124"/>
      <c r="H52" s="124"/>
      <c r="I52" s="185">
        <f>'Rozpočet Pol'!G50</f>
        <v>0</v>
      </c>
      <c r="J52" s="185"/>
    </row>
    <row r="53" spans="1:10" ht="25.5" customHeight="1" x14ac:dyDescent="0.2">
      <c r="A53" s="111"/>
      <c r="B53" s="113" t="s">
        <v>74</v>
      </c>
      <c r="C53" s="186" t="s">
        <v>75</v>
      </c>
      <c r="D53" s="187"/>
      <c r="E53" s="187"/>
      <c r="F53" s="123" t="s">
        <v>23</v>
      </c>
      <c r="G53" s="124"/>
      <c r="H53" s="124"/>
      <c r="I53" s="185">
        <f>'Rozpočet Pol'!G57</f>
        <v>0</v>
      </c>
      <c r="J53" s="185"/>
    </row>
    <row r="54" spans="1:10" ht="25.5" customHeight="1" x14ac:dyDescent="0.2">
      <c r="A54" s="111"/>
      <c r="B54" s="113" t="s">
        <v>76</v>
      </c>
      <c r="C54" s="186" t="s">
        <v>77</v>
      </c>
      <c r="D54" s="187"/>
      <c r="E54" s="187"/>
      <c r="F54" s="123" t="s">
        <v>23</v>
      </c>
      <c r="G54" s="124"/>
      <c r="H54" s="124"/>
      <c r="I54" s="185">
        <f>'Rozpočet Pol'!G64</f>
        <v>0</v>
      </c>
      <c r="J54" s="185"/>
    </row>
    <row r="55" spans="1:10" ht="25.5" customHeight="1" x14ac:dyDescent="0.2">
      <c r="A55" s="111"/>
      <c r="B55" s="113" t="s">
        <v>78</v>
      </c>
      <c r="C55" s="186" t="s">
        <v>79</v>
      </c>
      <c r="D55" s="187"/>
      <c r="E55" s="187"/>
      <c r="F55" s="123" t="s">
        <v>24</v>
      </c>
      <c r="G55" s="124"/>
      <c r="H55" s="124"/>
      <c r="I55" s="185">
        <f>'Rozpočet Pol'!G67</f>
        <v>0</v>
      </c>
      <c r="J55" s="185"/>
    </row>
    <row r="56" spans="1:10" ht="25.5" customHeight="1" x14ac:dyDescent="0.2">
      <c r="A56" s="111"/>
      <c r="B56" s="113" t="s">
        <v>80</v>
      </c>
      <c r="C56" s="186" t="s">
        <v>81</v>
      </c>
      <c r="D56" s="187"/>
      <c r="E56" s="187"/>
      <c r="F56" s="123" t="s">
        <v>24</v>
      </c>
      <c r="G56" s="124"/>
      <c r="H56" s="124"/>
      <c r="I56" s="185">
        <f>'Rozpočet Pol'!G72</f>
        <v>0</v>
      </c>
      <c r="J56" s="185"/>
    </row>
    <row r="57" spans="1:10" ht="25.5" customHeight="1" x14ac:dyDescent="0.2">
      <c r="A57" s="111"/>
      <c r="B57" s="120" t="s">
        <v>82</v>
      </c>
      <c r="C57" s="189" t="s">
        <v>26</v>
      </c>
      <c r="D57" s="190"/>
      <c r="E57" s="190"/>
      <c r="F57" s="125" t="s">
        <v>82</v>
      </c>
      <c r="G57" s="126"/>
      <c r="H57" s="126"/>
      <c r="I57" s="188">
        <f>'Rozpočet Pol'!G75</f>
        <v>0</v>
      </c>
      <c r="J57" s="188"/>
    </row>
    <row r="58" spans="1:10" ht="25.5" customHeight="1" x14ac:dyDescent="0.2">
      <c r="A58" s="112"/>
      <c r="B58" s="116" t="s">
        <v>1</v>
      </c>
      <c r="C58" s="116"/>
      <c r="D58" s="117"/>
      <c r="E58" s="117"/>
      <c r="F58" s="127"/>
      <c r="G58" s="128"/>
      <c r="H58" s="128"/>
      <c r="I58" s="184">
        <f>SUM(I47:I57)</f>
        <v>0</v>
      </c>
      <c r="J58" s="184"/>
    </row>
    <row r="59" spans="1:10" x14ac:dyDescent="0.2">
      <c r="F59" s="85"/>
      <c r="G59" s="85"/>
      <c r="H59" s="85"/>
      <c r="I59" s="85"/>
      <c r="J59" s="85"/>
    </row>
    <row r="60" spans="1:10" x14ac:dyDescent="0.2">
      <c r="F60" s="85"/>
      <c r="G60" s="85"/>
      <c r="H60" s="85"/>
      <c r="I60" s="85"/>
      <c r="J60" s="85"/>
    </row>
    <row r="61" spans="1:10" x14ac:dyDescent="0.2">
      <c r="F61" s="85"/>
      <c r="G61" s="85"/>
      <c r="H61" s="85"/>
      <c r="I61" s="85"/>
      <c r="J61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9" t="s">
        <v>41</v>
      </c>
      <c r="B2" s="68"/>
      <c r="C2" s="233"/>
      <c r="D2" s="233"/>
      <c r="E2" s="233"/>
      <c r="F2" s="233"/>
      <c r="G2" s="234"/>
    </row>
    <row r="3" spans="1:7" ht="24.95" hidden="1" customHeight="1" x14ac:dyDescent="0.2">
      <c r="A3" s="69" t="s">
        <v>7</v>
      </c>
      <c r="B3" s="68"/>
      <c r="C3" s="233"/>
      <c r="D3" s="233"/>
      <c r="E3" s="233"/>
      <c r="F3" s="233"/>
      <c r="G3" s="234"/>
    </row>
    <row r="4" spans="1:7" ht="24.95" hidden="1" customHeight="1" x14ac:dyDescent="0.2">
      <c r="A4" s="69" t="s">
        <v>8</v>
      </c>
      <c r="B4" s="68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88"/>
  <sheetViews>
    <sheetView tabSelected="1" workbookViewId="0">
      <selection activeCell="C37" sqref="C37"/>
    </sheetView>
  </sheetViews>
  <sheetFormatPr defaultRowHeight="12.75" outlineLevelRow="1" x14ac:dyDescent="0.2"/>
  <cols>
    <col min="1" max="1" width="4.140625" customWidth="1"/>
    <col min="2" max="2" width="14.42578125" style="84" customWidth="1"/>
    <col min="3" max="3" width="38.140625" style="84" customWidth="1"/>
    <col min="4" max="4" width="4.42578125" customWidth="1"/>
    <col min="5" max="5" width="10.42578125" customWidth="1"/>
    <col min="6" max="6" width="9.85546875" customWidth="1"/>
    <col min="7" max="7" width="12.5703125" customWidth="1"/>
    <col min="8" max="13" width="0" hidden="1" customWidth="1"/>
    <col min="18" max="21" width="0" hidden="1" customWidth="1"/>
    <col min="29" max="39" width="0" hidden="1" customWidth="1"/>
    <col min="53" max="53" width="73.28515625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85</v>
      </c>
    </row>
    <row r="2" spans="1:60" ht="24.95" customHeight="1" x14ac:dyDescent="0.2">
      <c r="A2" s="133" t="s">
        <v>84</v>
      </c>
      <c r="B2" s="131"/>
      <c r="C2" s="255" t="s">
        <v>46</v>
      </c>
      <c r="D2" s="256"/>
      <c r="E2" s="256"/>
      <c r="F2" s="256"/>
      <c r="G2" s="257"/>
      <c r="AE2" t="s">
        <v>86</v>
      </c>
    </row>
    <row r="3" spans="1:60" ht="24.95" customHeight="1" x14ac:dyDescent="0.2">
      <c r="A3" s="134" t="s">
        <v>7</v>
      </c>
      <c r="B3" s="132"/>
      <c r="C3" s="258" t="s">
        <v>43</v>
      </c>
      <c r="D3" s="259"/>
      <c r="E3" s="259"/>
      <c r="F3" s="259"/>
      <c r="G3" s="260"/>
      <c r="AE3" t="s">
        <v>87</v>
      </c>
    </row>
    <row r="4" spans="1:60" ht="24.95" hidden="1" customHeight="1" x14ac:dyDescent="0.2">
      <c r="A4" s="134" t="s">
        <v>8</v>
      </c>
      <c r="B4" s="132"/>
      <c r="C4" s="258"/>
      <c r="D4" s="259"/>
      <c r="E4" s="259"/>
      <c r="F4" s="259"/>
      <c r="G4" s="260"/>
      <c r="AE4" t="s">
        <v>88</v>
      </c>
    </row>
    <row r="5" spans="1:60" hidden="1" x14ac:dyDescent="0.2">
      <c r="A5" s="135" t="s">
        <v>89</v>
      </c>
      <c r="B5" s="136"/>
      <c r="C5" s="136"/>
      <c r="D5" s="137"/>
      <c r="E5" s="137"/>
      <c r="F5" s="137"/>
      <c r="G5" s="138"/>
      <c r="AE5" t="s">
        <v>90</v>
      </c>
    </row>
    <row r="7" spans="1:60" ht="38.25" x14ac:dyDescent="0.2">
      <c r="A7" s="144" t="s">
        <v>91</v>
      </c>
      <c r="B7" s="145" t="s">
        <v>92</v>
      </c>
      <c r="C7" s="145" t="s">
        <v>93</v>
      </c>
      <c r="D7" s="144" t="s">
        <v>94</v>
      </c>
      <c r="E7" s="144" t="s">
        <v>95</v>
      </c>
      <c r="F7" s="139" t="s">
        <v>96</v>
      </c>
      <c r="G7" s="159" t="s">
        <v>28</v>
      </c>
      <c r="H7" s="160" t="s">
        <v>29</v>
      </c>
      <c r="I7" s="160" t="s">
        <v>97</v>
      </c>
      <c r="J7" s="160" t="s">
        <v>30</v>
      </c>
      <c r="K7" s="160" t="s">
        <v>98</v>
      </c>
      <c r="L7" s="160" t="s">
        <v>99</v>
      </c>
      <c r="M7" s="160" t="s">
        <v>100</v>
      </c>
      <c r="N7" s="160" t="s">
        <v>101</v>
      </c>
      <c r="O7" s="160" t="s">
        <v>102</v>
      </c>
      <c r="P7" s="160" t="s">
        <v>103</v>
      </c>
      <c r="Q7" s="160" t="s">
        <v>104</v>
      </c>
      <c r="R7" s="160" t="s">
        <v>105</v>
      </c>
      <c r="S7" s="160" t="s">
        <v>106</v>
      </c>
      <c r="T7" s="160" t="s">
        <v>107</v>
      </c>
      <c r="U7" s="147" t="s">
        <v>108</v>
      </c>
    </row>
    <row r="8" spans="1:60" x14ac:dyDescent="0.2">
      <c r="A8" s="161" t="s">
        <v>109</v>
      </c>
      <c r="B8" s="162" t="s">
        <v>62</v>
      </c>
      <c r="C8" s="163" t="s">
        <v>63</v>
      </c>
      <c r="D8" s="146"/>
      <c r="E8" s="164"/>
      <c r="F8" s="165"/>
      <c r="G8" s="165">
        <f>SUMIF(AE9:AE19,"&lt;&gt;NOR",G9:G19)</f>
        <v>0</v>
      </c>
      <c r="H8" s="165"/>
      <c r="I8" s="165">
        <f>SUM(I9:I19)</f>
        <v>0</v>
      </c>
      <c r="J8" s="165"/>
      <c r="K8" s="165">
        <f>SUM(K9:K19)</f>
        <v>0</v>
      </c>
      <c r="L8" s="165"/>
      <c r="M8" s="165">
        <f>SUM(M9:M19)</f>
        <v>0</v>
      </c>
      <c r="N8" s="146"/>
      <c r="O8" s="146">
        <f>SUM(O9:O19)</f>
        <v>2.7852000000000001</v>
      </c>
      <c r="P8" s="146"/>
      <c r="Q8" s="146">
        <f>SUM(Q9:Q19)</f>
        <v>2.7</v>
      </c>
      <c r="R8" s="146"/>
      <c r="S8" s="146"/>
      <c r="T8" s="161"/>
      <c r="U8" s="146">
        <f>SUM(U9:U19)</f>
        <v>109.01</v>
      </c>
      <c r="AE8" t="s">
        <v>110</v>
      </c>
    </row>
    <row r="9" spans="1:60" outlineLevel="1" x14ac:dyDescent="0.2">
      <c r="A9" s="141">
        <v>1</v>
      </c>
      <c r="B9" s="141" t="s">
        <v>111</v>
      </c>
      <c r="C9" s="176" t="s">
        <v>112</v>
      </c>
      <c r="D9" s="148" t="s">
        <v>113</v>
      </c>
      <c r="E9" s="153">
        <v>12</v>
      </c>
      <c r="F9" s="156"/>
      <c r="G9" s="157">
        <f>ROUND(E9*F9,2)</f>
        <v>0</v>
      </c>
      <c r="H9" s="156"/>
      <c r="I9" s="157">
        <f>ROUND(E9*H9,2)</f>
        <v>0</v>
      </c>
      <c r="J9" s="156"/>
      <c r="K9" s="157">
        <f>ROUND(E9*J9,2)</f>
        <v>0</v>
      </c>
      <c r="L9" s="157">
        <v>21</v>
      </c>
      <c r="M9" s="157">
        <f>G9*(1+L9/100)</f>
        <v>0</v>
      </c>
      <c r="N9" s="148">
        <v>0</v>
      </c>
      <c r="O9" s="148">
        <f>ROUND(E9*N9,5)</f>
        <v>0</v>
      </c>
      <c r="P9" s="148">
        <v>0.22500000000000001</v>
      </c>
      <c r="Q9" s="148">
        <f>ROUND(E9*P9,5)</f>
        <v>2.7</v>
      </c>
      <c r="R9" s="148"/>
      <c r="S9" s="148"/>
      <c r="T9" s="149">
        <v>0.14199999999999999</v>
      </c>
      <c r="U9" s="148">
        <f>ROUND(E9*T9,2)</f>
        <v>1.7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114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/>
      <c r="B10" s="141"/>
      <c r="C10" s="235" t="s">
        <v>115</v>
      </c>
      <c r="D10" s="236"/>
      <c r="E10" s="237"/>
      <c r="F10" s="238"/>
      <c r="G10" s="239"/>
      <c r="H10" s="157"/>
      <c r="I10" s="157"/>
      <c r="J10" s="157"/>
      <c r="K10" s="157"/>
      <c r="L10" s="157"/>
      <c r="M10" s="157"/>
      <c r="N10" s="148"/>
      <c r="O10" s="148"/>
      <c r="P10" s="148"/>
      <c r="Q10" s="148"/>
      <c r="R10" s="148"/>
      <c r="S10" s="148"/>
      <c r="T10" s="149"/>
      <c r="U10" s="148"/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116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3" t="str">
        <f>C10</f>
        <v>pro zpětné použití</v>
      </c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>
        <v>2</v>
      </c>
      <c r="B11" s="141" t="s">
        <v>117</v>
      </c>
      <c r="C11" s="176" t="s">
        <v>118</v>
      </c>
      <c r="D11" s="148" t="s">
        <v>119</v>
      </c>
      <c r="E11" s="153">
        <v>67.515000000000001</v>
      </c>
      <c r="F11" s="156"/>
      <c r="G11" s="157">
        <f>ROUND(E11*F11,2)</f>
        <v>0</v>
      </c>
      <c r="H11" s="156"/>
      <c r="I11" s="157">
        <f>ROUND(E11*H11,2)</f>
        <v>0</v>
      </c>
      <c r="J11" s="156"/>
      <c r="K11" s="157">
        <f>ROUND(E11*J11,2)</f>
        <v>0</v>
      </c>
      <c r="L11" s="157">
        <v>21</v>
      </c>
      <c r="M11" s="157">
        <f>G11*(1+L11/100)</f>
        <v>0</v>
      </c>
      <c r="N11" s="148">
        <v>0</v>
      </c>
      <c r="O11" s="148">
        <f>ROUND(E11*N11,5)</f>
        <v>0</v>
      </c>
      <c r="P11" s="148">
        <v>0</v>
      </c>
      <c r="Q11" s="148">
        <f>ROUND(E11*P11,5)</f>
        <v>0</v>
      </c>
      <c r="R11" s="148"/>
      <c r="S11" s="148"/>
      <c r="T11" s="149">
        <v>0.36499999999999999</v>
      </c>
      <c r="U11" s="148">
        <f>ROUND(E11*T11,2)</f>
        <v>24.64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114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ht="22.5" outlineLevel="1" x14ac:dyDescent="0.2">
      <c r="A12" s="141"/>
      <c r="B12" s="141"/>
      <c r="C12" s="177" t="s">
        <v>120</v>
      </c>
      <c r="D12" s="150"/>
      <c r="E12" s="154">
        <v>67.515000000000001</v>
      </c>
      <c r="F12" s="157"/>
      <c r="G12" s="157"/>
      <c r="H12" s="157"/>
      <c r="I12" s="157"/>
      <c r="J12" s="157"/>
      <c r="K12" s="157"/>
      <c r="L12" s="157"/>
      <c r="M12" s="157"/>
      <c r="N12" s="148"/>
      <c r="O12" s="148"/>
      <c r="P12" s="148"/>
      <c r="Q12" s="148"/>
      <c r="R12" s="148"/>
      <c r="S12" s="148"/>
      <c r="T12" s="149"/>
      <c r="U12" s="148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121</v>
      </c>
      <c r="AF12" s="140">
        <v>0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>
        <v>3</v>
      </c>
      <c r="B13" s="141" t="s">
        <v>122</v>
      </c>
      <c r="C13" s="176" t="s">
        <v>123</v>
      </c>
      <c r="D13" s="148" t="s">
        <v>119</v>
      </c>
      <c r="E13" s="153">
        <v>67.510000000000005</v>
      </c>
      <c r="F13" s="156"/>
      <c r="G13" s="157">
        <f>ROUND(E13*F13,2)</f>
        <v>0</v>
      </c>
      <c r="H13" s="156"/>
      <c r="I13" s="157">
        <f>ROUND(E13*H13,2)</f>
        <v>0</v>
      </c>
      <c r="J13" s="156"/>
      <c r="K13" s="157">
        <f>ROUND(E13*J13,2)</f>
        <v>0</v>
      </c>
      <c r="L13" s="157">
        <v>21</v>
      </c>
      <c r="M13" s="157">
        <f>G13*(1+L13/100)</f>
        <v>0</v>
      </c>
      <c r="N13" s="148">
        <v>0</v>
      </c>
      <c r="O13" s="148">
        <f>ROUND(E13*N13,5)</f>
        <v>0</v>
      </c>
      <c r="P13" s="148">
        <v>0</v>
      </c>
      <c r="Q13" s="148">
        <f>ROUND(E13*P13,5)</f>
        <v>0</v>
      </c>
      <c r="R13" s="148"/>
      <c r="S13" s="148"/>
      <c r="T13" s="149">
        <v>8.4000000000000005E-2</v>
      </c>
      <c r="U13" s="148">
        <f>ROUND(E13*T13,2)</f>
        <v>5.67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114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41">
        <v>4</v>
      </c>
      <c r="B14" s="141" t="s">
        <v>124</v>
      </c>
      <c r="C14" s="176" t="s">
        <v>125</v>
      </c>
      <c r="D14" s="148" t="s">
        <v>126</v>
      </c>
      <c r="E14" s="153">
        <v>40</v>
      </c>
      <c r="F14" s="156"/>
      <c r="G14" s="157">
        <f>ROUND(E14*F14,2)</f>
        <v>0</v>
      </c>
      <c r="H14" s="156"/>
      <c r="I14" s="157">
        <f>ROUND(E14*H14,2)</f>
        <v>0</v>
      </c>
      <c r="J14" s="156"/>
      <c r="K14" s="157">
        <f>ROUND(E14*J14,2)</f>
        <v>0</v>
      </c>
      <c r="L14" s="157">
        <v>21</v>
      </c>
      <c r="M14" s="157">
        <f>G14*(1+L14/100)</f>
        <v>0</v>
      </c>
      <c r="N14" s="148">
        <v>6.9629999999999997E-2</v>
      </c>
      <c r="O14" s="148">
        <f>ROUND(E14*N14,5)</f>
        <v>2.7852000000000001</v>
      </c>
      <c r="P14" s="148">
        <v>0</v>
      </c>
      <c r="Q14" s="148">
        <f>ROUND(E14*P14,5)</f>
        <v>0</v>
      </c>
      <c r="R14" s="148"/>
      <c r="S14" s="148"/>
      <c r="T14" s="149">
        <v>1.246</v>
      </c>
      <c r="U14" s="148">
        <f>ROUND(E14*T14,2)</f>
        <v>49.84</v>
      </c>
      <c r="V14" s="140"/>
      <c r="W14" s="140"/>
      <c r="X14" s="140"/>
      <c r="Y14" s="140"/>
      <c r="Z14" s="140"/>
      <c r="AA14" s="140"/>
      <c r="AB14" s="140"/>
      <c r="AC14" s="140"/>
      <c r="AD14" s="140"/>
      <c r="AE14" s="140" t="s">
        <v>114</v>
      </c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41">
        <v>5</v>
      </c>
      <c r="B15" s="141" t="s">
        <v>127</v>
      </c>
      <c r="C15" s="176" t="s">
        <v>128</v>
      </c>
      <c r="D15" s="148" t="s">
        <v>119</v>
      </c>
      <c r="E15" s="153">
        <v>23.175000000000001</v>
      </c>
      <c r="F15" s="156"/>
      <c r="G15" s="157">
        <f>ROUND(E15*F15,2)</f>
        <v>0</v>
      </c>
      <c r="H15" s="156"/>
      <c r="I15" s="157">
        <f>ROUND(E15*H15,2)</f>
        <v>0</v>
      </c>
      <c r="J15" s="156"/>
      <c r="K15" s="157">
        <f>ROUND(E15*J15,2)</f>
        <v>0</v>
      </c>
      <c r="L15" s="157">
        <v>21</v>
      </c>
      <c r="M15" s="157">
        <f>G15*(1+L15/100)</f>
        <v>0</v>
      </c>
      <c r="N15" s="148">
        <v>0</v>
      </c>
      <c r="O15" s="148">
        <f>ROUND(E15*N15,5)</f>
        <v>0</v>
      </c>
      <c r="P15" s="148">
        <v>0</v>
      </c>
      <c r="Q15" s="148">
        <f>ROUND(E15*P15,5)</f>
        <v>0</v>
      </c>
      <c r="R15" s="148"/>
      <c r="S15" s="148"/>
      <c r="T15" s="149">
        <v>1.1499999999999999</v>
      </c>
      <c r="U15" s="148">
        <f>ROUND(E15*T15,2)</f>
        <v>26.65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114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/>
      <c r="B16" s="141"/>
      <c r="C16" s="177" t="s">
        <v>129</v>
      </c>
      <c r="D16" s="150"/>
      <c r="E16" s="154">
        <v>9.7750000000000004</v>
      </c>
      <c r="F16" s="157"/>
      <c r="G16" s="157"/>
      <c r="H16" s="157"/>
      <c r="I16" s="157"/>
      <c r="J16" s="157"/>
      <c r="K16" s="157"/>
      <c r="L16" s="157"/>
      <c r="M16" s="157"/>
      <c r="N16" s="148"/>
      <c r="O16" s="148"/>
      <c r="P16" s="148"/>
      <c r="Q16" s="148"/>
      <c r="R16" s="148"/>
      <c r="S16" s="148"/>
      <c r="T16" s="149"/>
      <c r="U16" s="148"/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121</v>
      </c>
      <c r="AF16" s="140">
        <v>0</v>
      </c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/>
      <c r="B17" s="141"/>
      <c r="C17" s="177" t="s">
        <v>130</v>
      </c>
      <c r="D17" s="150"/>
      <c r="E17" s="154">
        <v>13.4</v>
      </c>
      <c r="F17" s="157"/>
      <c r="G17" s="157"/>
      <c r="H17" s="157"/>
      <c r="I17" s="157"/>
      <c r="J17" s="157"/>
      <c r="K17" s="157"/>
      <c r="L17" s="157"/>
      <c r="M17" s="157"/>
      <c r="N17" s="148"/>
      <c r="O17" s="148"/>
      <c r="P17" s="148"/>
      <c r="Q17" s="148"/>
      <c r="R17" s="148"/>
      <c r="S17" s="148"/>
      <c r="T17" s="149"/>
      <c r="U17" s="148"/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121</v>
      </c>
      <c r="AF17" s="140">
        <v>0</v>
      </c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22.5" outlineLevel="1" x14ac:dyDescent="0.2">
      <c r="A18" s="141">
        <v>6</v>
      </c>
      <c r="B18" s="141" t="s">
        <v>131</v>
      </c>
      <c r="C18" s="176" t="s">
        <v>132</v>
      </c>
      <c r="D18" s="148" t="s">
        <v>119</v>
      </c>
      <c r="E18" s="153">
        <v>46.335000000000001</v>
      </c>
      <c r="F18" s="156"/>
      <c r="G18" s="157">
        <f>ROUND(E18*F18,2)</f>
        <v>0</v>
      </c>
      <c r="H18" s="156"/>
      <c r="I18" s="157">
        <f>ROUND(E18*H18,2)</f>
        <v>0</v>
      </c>
      <c r="J18" s="156"/>
      <c r="K18" s="157">
        <f>ROUND(E18*J18,2)</f>
        <v>0</v>
      </c>
      <c r="L18" s="157">
        <v>21</v>
      </c>
      <c r="M18" s="157">
        <f>G18*(1+L18/100)</f>
        <v>0</v>
      </c>
      <c r="N18" s="148">
        <v>0</v>
      </c>
      <c r="O18" s="148">
        <f>ROUND(E18*N18,5)</f>
        <v>0</v>
      </c>
      <c r="P18" s="148">
        <v>0</v>
      </c>
      <c r="Q18" s="148">
        <f>ROUND(E18*P18,5)</f>
        <v>0</v>
      </c>
      <c r="R18" s="148"/>
      <c r="S18" s="148"/>
      <c r="T18" s="149">
        <v>1.0999999999999999E-2</v>
      </c>
      <c r="U18" s="148">
        <f>ROUND(E18*T18,2)</f>
        <v>0.51</v>
      </c>
      <c r="V18" s="140"/>
      <c r="W18" s="140"/>
      <c r="X18" s="140"/>
      <c r="Y18" s="140"/>
      <c r="Z18" s="140"/>
      <c r="AA18" s="140"/>
      <c r="AB18" s="140"/>
      <c r="AC18" s="140"/>
      <c r="AD18" s="140"/>
      <c r="AE18" s="140" t="s">
        <v>114</v>
      </c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22.5" outlineLevel="1" x14ac:dyDescent="0.2">
      <c r="A19" s="141">
        <v>7</v>
      </c>
      <c r="B19" s="141" t="s">
        <v>133</v>
      </c>
      <c r="C19" s="176" t="s">
        <v>134</v>
      </c>
      <c r="D19" s="148" t="s">
        <v>119</v>
      </c>
      <c r="E19" s="153">
        <v>46.335000000000001</v>
      </c>
      <c r="F19" s="156"/>
      <c r="G19" s="157">
        <f>ROUND(E19*F19,2)</f>
        <v>0</v>
      </c>
      <c r="H19" s="156"/>
      <c r="I19" s="157">
        <f>ROUND(E19*H19,2)</f>
        <v>0</v>
      </c>
      <c r="J19" s="156"/>
      <c r="K19" s="157">
        <f>ROUND(E19*J19,2)</f>
        <v>0</v>
      </c>
      <c r="L19" s="157">
        <v>21</v>
      </c>
      <c r="M19" s="157">
        <f>G19*(1+L19/100)</f>
        <v>0</v>
      </c>
      <c r="N19" s="148">
        <v>0</v>
      </c>
      <c r="O19" s="148">
        <f>ROUND(E19*N19,5)</f>
        <v>0</v>
      </c>
      <c r="P19" s="148">
        <v>0</v>
      </c>
      <c r="Q19" s="148">
        <f>ROUND(E19*P19,5)</f>
        <v>0</v>
      </c>
      <c r="R19" s="148"/>
      <c r="S19" s="148"/>
      <c r="T19" s="149">
        <v>0</v>
      </c>
      <c r="U19" s="148">
        <f>ROUND(E19*T19,2)</f>
        <v>0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114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x14ac:dyDescent="0.2">
      <c r="A20" s="142" t="s">
        <v>109</v>
      </c>
      <c r="B20" s="142" t="s">
        <v>64</v>
      </c>
      <c r="C20" s="178" t="s">
        <v>65</v>
      </c>
      <c r="D20" s="151"/>
      <c r="E20" s="155"/>
      <c r="F20" s="158"/>
      <c r="G20" s="158">
        <f>SUMIF(AE21:AE35,"&lt;&gt;NOR",G21:G35)</f>
        <v>0</v>
      </c>
      <c r="H20" s="158"/>
      <c r="I20" s="158">
        <f>SUM(I21:I35)</f>
        <v>0</v>
      </c>
      <c r="J20" s="158"/>
      <c r="K20" s="158">
        <f>SUM(K21:K35)</f>
        <v>0</v>
      </c>
      <c r="L20" s="158"/>
      <c r="M20" s="158">
        <f>SUM(M21:M35)</f>
        <v>0</v>
      </c>
      <c r="N20" s="151"/>
      <c r="O20" s="151">
        <f>SUM(O21:O35)</f>
        <v>87.142770000000013</v>
      </c>
      <c r="P20" s="151"/>
      <c r="Q20" s="151">
        <f>SUM(Q21:Q35)</f>
        <v>0</v>
      </c>
      <c r="R20" s="151"/>
      <c r="S20" s="151"/>
      <c r="T20" s="152"/>
      <c r="U20" s="151">
        <f>SUM(U21:U35)</f>
        <v>104.53999999999998</v>
      </c>
      <c r="AE20" t="s">
        <v>110</v>
      </c>
    </row>
    <row r="21" spans="1:60" ht="22.5" outlineLevel="1" x14ac:dyDescent="0.2">
      <c r="A21" s="141">
        <v>8</v>
      </c>
      <c r="B21" s="141" t="s">
        <v>135</v>
      </c>
      <c r="C21" s="176" t="s">
        <v>136</v>
      </c>
      <c r="D21" s="148" t="s">
        <v>113</v>
      </c>
      <c r="E21" s="153">
        <v>58.7</v>
      </c>
      <c r="F21" s="156"/>
      <c r="G21" s="157">
        <f>ROUND(E21*F21,2)</f>
        <v>0</v>
      </c>
      <c r="H21" s="156"/>
      <c r="I21" s="157">
        <f>ROUND(E21*H21,2)</f>
        <v>0</v>
      </c>
      <c r="J21" s="156"/>
      <c r="K21" s="157">
        <f>ROUND(E21*J21,2)</f>
        <v>0</v>
      </c>
      <c r="L21" s="157">
        <v>21</v>
      </c>
      <c r="M21" s="157">
        <f>G21*(1+L21/100)</f>
        <v>0</v>
      </c>
      <c r="N21" s="148">
        <v>0</v>
      </c>
      <c r="O21" s="148">
        <f>ROUND(E21*N21,5)</f>
        <v>0</v>
      </c>
      <c r="P21" s="148">
        <v>0</v>
      </c>
      <c r="Q21" s="148">
        <f>ROUND(E21*P21,5)</f>
        <v>0</v>
      </c>
      <c r="R21" s="148"/>
      <c r="S21" s="148"/>
      <c r="T21" s="149">
        <v>0.15</v>
      </c>
      <c r="U21" s="148">
        <f>ROUND(E21*T21,2)</f>
        <v>8.81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114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41"/>
      <c r="B22" s="141"/>
      <c r="C22" s="177" t="s">
        <v>137</v>
      </c>
      <c r="D22" s="150"/>
      <c r="E22" s="154">
        <v>58.7</v>
      </c>
      <c r="F22" s="157"/>
      <c r="G22" s="157"/>
      <c r="H22" s="157"/>
      <c r="I22" s="157"/>
      <c r="J22" s="157"/>
      <c r="K22" s="157"/>
      <c r="L22" s="157"/>
      <c r="M22" s="157"/>
      <c r="N22" s="148"/>
      <c r="O22" s="148"/>
      <c r="P22" s="148"/>
      <c r="Q22" s="148"/>
      <c r="R22" s="148"/>
      <c r="S22" s="148"/>
      <c r="T22" s="149"/>
      <c r="U22" s="148"/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121</v>
      </c>
      <c r="AF22" s="140">
        <v>0</v>
      </c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41">
        <v>9</v>
      </c>
      <c r="B23" s="141" t="s">
        <v>138</v>
      </c>
      <c r="C23" s="176" t="s">
        <v>139</v>
      </c>
      <c r="D23" s="148" t="s">
        <v>113</v>
      </c>
      <c r="E23" s="153">
        <v>36</v>
      </c>
      <c r="F23" s="156"/>
      <c r="G23" s="157">
        <f>ROUND(E23*F23,2)</f>
        <v>0</v>
      </c>
      <c r="H23" s="156"/>
      <c r="I23" s="157">
        <f>ROUND(E23*H23,2)</f>
        <v>0</v>
      </c>
      <c r="J23" s="156"/>
      <c r="K23" s="157">
        <f>ROUND(E23*J23,2)</f>
        <v>0</v>
      </c>
      <c r="L23" s="157">
        <v>21</v>
      </c>
      <c r="M23" s="157">
        <f>G23*(1+L23/100)</f>
        <v>0</v>
      </c>
      <c r="N23" s="148">
        <v>3.916E-2</v>
      </c>
      <c r="O23" s="148">
        <f>ROUND(E23*N23,5)</f>
        <v>1.4097599999999999</v>
      </c>
      <c r="P23" s="148">
        <v>0</v>
      </c>
      <c r="Q23" s="148">
        <f>ROUND(E23*P23,5)</f>
        <v>0</v>
      </c>
      <c r="R23" s="148"/>
      <c r="S23" s="148"/>
      <c r="T23" s="149">
        <v>1.05</v>
      </c>
      <c r="U23" s="148">
        <f>ROUND(E23*T23,2)</f>
        <v>37.799999999999997</v>
      </c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114</v>
      </c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41"/>
      <c r="B24" s="141"/>
      <c r="C24" s="177" t="s">
        <v>140</v>
      </c>
      <c r="D24" s="150"/>
      <c r="E24" s="154">
        <v>36</v>
      </c>
      <c r="F24" s="157"/>
      <c r="G24" s="157"/>
      <c r="H24" s="157"/>
      <c r="I24" s="157"/>
      <c r="J24" s="157"/>
      <c r="K24" s="157"/>
      <c r="L24" s="157"/>
      <c r="M24" s="157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121</v>
      </c>
      <c r="AF24" s="140">
        <v>0</v>
      </c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>
        <v>10</v>
      </c>
      <c r="B25" s="141" t="s">
        <v>141</v>
      </c>
      <c r="C25" s="176" t="s">
        <v>142</v>
      </c>
      <c r="D25" s="148" t="s">
        <v>113</v>
      </c>
      <c r="E25" s="153">
        <v>36</v>
      </c>
      <c r="F25" s="156"/>
      <c r="G25" s="157">
        <f>ROUND(E25*F25,2)</f>
        <v>0</v>
      </c>
      <c r="H25" s="156"/>
      <c r="I25" s="157">
        <f>ROUND(E25*H25,2)</f>
        <v>0</v>
      </c>
      <c r="J25" s="156"/>
      <c r="K25" s="157">
        <f>ROUND(E25*J25,2)</f>
        <v>0</v>
      </c>
      <c r="L25" s="157">
        <v>21</v>
      </c>
      <c r="M25" s="157">
        <f>G25*(1+L25/100)</f>
        <v>0</v>
      </c>
      <c r="N25" s="148">
        <v>0</v>
      </c>
      <c r="O25" s="148">
        <f>ROUND(E25*N25,5)</f>
        <v>0</v>
      </c>
      <c r="P25" s="148">
        <v>0</v>
      </c>
      <c r="Q25" s="148">
        <f>ROUND(E25*P25,5)</f>
        <v>0</v>
      </c>
      <c r="R25" s="148"/>
      <c r="S25" s="148"/>
      <c r="T25" s="149">
        <v>0.32</v>
      </c>
      <c r="U25" s="148">
        <f>ROUND(E25*T25,2)</f>
        <v>11.52</v>
      </c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114</v>
      </c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41">
        <v>11</v>
      </c>
      <c r="B26" s="141" t="s">
        <v>143</v>
      </c>
      <c r="C26" s="176" t="s">
        <v>144</v>
      </c>
      <c r="D26" s="148" t="s">
        <v>119</v>
      </c>
      <c r="E26" s="153">
        <v>31.282499999999999</v>
      </c>
      <c r="F26" s="156"/>
      <c r="G26" s="157">
        <f>ROUND(E26*F26,2)</f>
        <v>0</v>
      </c>
      <c r="H26" s="156"/>
      <c r="I26" s="157">
        <f>ROUND(E26*H26,2)</f>
        <v>0</v>
      </c>
      <c r="J26" s="156"/>
      <c r="K26" s="157">
        <f>ROUND(E26*J26,2)</f>
        <v>0</v>
      </c>
      <c r="L26" s="157">
        <v>21</v>
      </c>
      <c r="M26" s="157">
        <f>G26*(1+L26/100)</f>
        <v>0</v>
      </c>
      <c r="N26" s="148">
        <v>2.5249999999999999</v>
      </c>
      <c r="O26" s="148">
        <f>ROUND(E26*N26,5)</f>
        <v>78.988309999999998</v>
      </c>
      <c r="P26" s="148">
        <v>0</v>
      </c>
      <c r="Q26" s="148">
        <f>ROUND(E26*P26,5)</f>
        <v>0</v>
      </c>
      <c r="R26" s="148"/>
      <c r="S26" s="148"/>
      <c r="T26" s="149">
        <v>0.48</v>
      </c>
      <c r="U26" s="148">
        <f>ROUND(E26*T26,2)</f>
        <v>15.02</v>
      </c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114</v>
      </c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1"/>
      <c r="B27" s="141"/>
      <c r="C27" s="177" t="s">
        <v>145</v>
      </c>
      <c r="D27" s="150"/>
      <c r="E27" s="154">
        <v>11.04</v>
      </c>
      <c r="F27" s="157"/>
      <c r="G27" s="157"/>
      <c r="H27" s="157"/>
      <c r="I27" s="157"/>
      <c r="J27" s="157"/>
      <c r="K27" s="157"/>
      <c r="L27" s="157"/>
      <c r="M27" s="157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121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41"/>
      <c r="B28" s="141"/>
      <c r="C28" s="177" t="s">
        <v>146</v>
      </c>
      <c r="D28" s="150"/>
      <c r="E28" s="154">
        <v>5.7225000000000001</v>
      </c>
      <c r="F28" s="157"/>
      <c r="G28" s="157"/>
      <c r="H28" s="157"/>
      <c r="I28" s="157"/>
      <c r="J28" s="157"/>
      <c r="K28" s="157"/>
      <c r="L28" s="157"/>
      <c r="M28" s="157"/>
      <c r="N28" s="148"/>
      <c r="O28" s="148"/>
      <c r="P28" s="148"/>
      <c r="Q28" s="148"/>
      <c r="R28" s="148"/>
      <c r="S28" s="148"/>
      <c r="T28" s="149"/>
      <c r="U28" s="148"/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121</v>
      </c>
      <c r="AF28" s="140">
        <v>0</v>
      </c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141"/>
      <c r="B29" s="141"/>
      <c r="C29" s="177" t="s">
        <v>147</v>
      </c>
      <c r="D29" s="150"/>
      <c r="E29" s="154">
        <v>9.9749999999999996</v>
      </c>
      <c r="F29" s="157"/>
      <c r="G29" s="157"/>
      <c r="H29" s="157"/>
      <c r="I29" s="157"/>
      <c r="J29" s="157"/>
      <c r="K29" s="157"/>
      <c r="L29" s="157"/>
      <c r="M29" s="157"/>
      <c r="N29" s="148"/>
      <c r="O29" s="148"/>
      <c r="P29" s="148"/>
      <c r="Q29" s="148"/>
      <c r="R29" s="148"/>
      <c r="S29" s="148"/>
      <c r="T29" s="149"/>
      <c r="U29" s="148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121</v>
      </c>
      <c r="AF29" s="140">
        <v>0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1"/>
      <c r="C30" s="177" t="s">
        <v>148</v>
      </c>
      <c r="D30" s="150"/>
      <c r="E30" s="154">
        <v>0.375</v>
      </c>
      <c r="F30" s="157"/>
      <c r="G30" s="157"/>
      <c r="H30" s="157"/>
      <c r="I30" s="157"/>
      <c r="J30" s="157"/>
      <c r="K30" s="157"/>
      <c r="L30" s="157"/>
      <c r="M30" s="157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121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1"/>
      <c r="C31" s="177" t="s">
        <v>149</v>
      </c>
      <c r="D31" s="150"/>
      <c r="E31" s="154">
        <v>4.17</v>
      </c>
      <c r="F31" s="157"/>
      <c r="G31" s="157"/>
      <c r="H31" s="157"/>
      <c r="I31" s="157"/>
      <c r="J31" s="157"/>
      <c r="K31" s="157"/>
      <c r="L31" s="157"/>
      <c r="M31" s="157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121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ht="22.5" outlineLevel="1" x14ac:dyDescent="0.2">
      <c r="A32" s="141">
        <v>12</v>
      </c>
      <c r="B32" s="141" t="s">
        <v>150</v>
      </c>
      <c r="C32" s="176" t="s">
        <v>151</v>
      </c>
      <c r="D32" s="148" t="s">
        <v>152</v>
      </c>
      <c r="E32" s="153">
        <v>0.26062800000000003</v>
      </c>
      <c r="F32" s="156"/>
      <c r="G32" s="157">
        <f>ROUND(E32*F32,2)</f>
        <v>0</v>
      </c>
      <c r="H32" s="156"/>
      <c r="I32" s="157">
        <f>ROUND(E32*H32,2)</f>
        <v>0</v>
      </c>
      <c r="J32" s="156"/>
      <c r="K32" s="157">
        <f>ROUND(E32*J32,2)</f>
        <v>0</v>
      </c>
      <c r="L32" s="157">
        <v>21</v>
      </c>
      <c r="M32" s="157">
        <f>G32*(1+L32/100)</f>
        <v>0</v>
      </c>
      <c r="N32" s="148">
        <v>1.04548</v>
      </c>
      <c r="O32" s="148">
        <f>ROUND(E32*N32,5)</f>
        <v>0.27248</v>
      </c>
      <c r="P32" s="148">
        <v>0</v>
      </c>
      <c r="Q32" s="148">
        <f>ROUND(E32*P32,5)</f>
        <v>0</v>
      </c>
      <c r="R32" s="148"/>
      <c r="S32" s="148"/>
      <c r="T32" s="149">
        <v>15.231</v>
      </c>
      <c r="U32" s="148">
        <f>ROUND(E32*T32,2)</f>
        <v>3.97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114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outlineLevel="1" x14ac:dyDescent="0.2">
      <c r="A33" s="141"/>
      <c r="B33" s="141"/>
      <c r="C33" s="177" t="s">
        <v>153</v>
      </c>
      <c r="D33" s="150"/>
      <c r="E33" s="154">
        <v>0.26062800000000003</v>
      </c>
      <c r="F33" s="157"/>
      <c r="G33" s="157"/>
      <c r="H33" s="157"/>
      <c r="I33" s="157"/>
      <c r="J33" s="157"/>
      <c r="K33" s="157"/>
      <c r="L33" s="157"/>
      <c r="M33" s="157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121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ht="22.5" outlineLevel="1" x14ac:dyDescent="0.2">
      <c r="A34" s="141">
        <v>13</v>
      </c>
      <c r="B34" s="141" t="s">
        <v>154</v>
      </c>
      <c r="C34" s="176" t="s">
        <v>155</v>
      </c>
      <c r="D34" s="148" t="s">
        <v>152</v>
      </c>
      <c r="E34" s="153">
        <v>1.05</v>
      </c>
      <c r="F34" s="156"/>
      <c r="G34" s="157">
        <f>ROUND(E34*F34,2)</f>
        <v>0</v>
      </c>
      <c r="H34" s="156"/>
      <c r="I34" s="157">
        <f>ROUND(E34*H34,2)</f>
        <v>0</v>
      </c>
      <c r="J34" s="156"/>
      <c r="K34" s="157">
        <f>ROUND(E34*J34,2)</f>
        <v>0</v>
      </c>
      <c r="L34" s="157">
        <v>21</v>
      </c>
      <c r="M34" s="157">
        <f>G34*(1+L34/100)</f>
        <v>0</v>
      </c>
      <c r="N34" s="148">
        <v>1.0211600000000001</v>
      </c>
      <c r="O34" s="148">
        <f>ROUND(E34*N34,5)</f>
        <v>1.07222</v>
      </c>
      <c r="P34" s="148">
        <v>0</v>
      </c>
      <c r="Q34" s="148">
        <f>ROUND(E34*P34,5)</f>
        <v>0</v>
      </c>
      <c r="R34" s="148"/>
      <c r="S34" s="148"/>
      <c r="T34" s="149">
        <v>23.530999999999999</v>
      </c>
      <c r="U34" s="148">
        <f>ROUND(E34*T34,2)</f>
        <v>24.71</v>
      </c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114</v>
      </c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ht="22.5" outlineLevel="1" x14ac:dyDescent="0.2">
      <c r="A35" s="141">
        <v>14</v>
      </c>
      <c r="B35" s="141" t="s">
        <v>156</v>
      </c>
      <c r="C35" s="176" t="s">
        <v>157</v>
      </c>
      <c r="D35" s="148" t="s">
        <v>119</v>
      </c>
      <c r="E35" s="153">
        <v>2.5</v>
      </c>
      <c r="F35" s="156"/>
      <c r="G35" s="157">
        <f>ROUND(E35*F35,2)</f>
        <v>0</v>
      </c>
      <c r="H35" s="156"/>
      <c r="I35" s="157">
        <f>ROUND(E35*H35,2)</f>
        <v>0</v>
      </c>
      <c r="J35" s="156"/>
      <c r="K35" s="157">
        <f>ROUND(E35*J35,2)</f>
        <v>0</v>
      </c>
      <c r="L35" s="157">
        <v>21</v>
      </c>
      <c r="M35" s="157">
        <f>G35*(1+L35/100)</f>
        <v>0</v>
      </c>
      <c r="N35" s="148">
        <v>2.16</v>
      </c>
      <c r="O35" s="148">
        <f>ROUND(E35*N35,5)</f>
        <v>5.4</v>
      </c>
      <c r="P35" s="148">
        <v>0</v>
      </c>
      <c r="Q35" s="148">
        <f>ROUND(E35*P35,5)</f>
        <v>0</v>
      </c>
      <c r="R35" s="148"/>
      <c r="S35" s="148"/>
      <c r="T35" s="149">
        <v>1.085</v>
      </c>
      <c r="U35" s="148">
        <f>ROUND(E35*T35,2)</f>
        <v>2.71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114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x14ac:dyDescent="0.2">
      <c r="A36" s="142" t="s">
        <v>109</v>
      </c>
      <c r="B36" s="142" t="s">
        <v>66</v>
      </c>
      <c r="C36" s="178" t="s">
        <v>67</v>
      </c>
      <c r="D36" s="151"/>
      <c r="E36" s="155"/>
      <c r="F36" s="158"/>
      <c r="G36" s="158">
        <f>SUMIF(AE37:AE42,"&lt;&gt;NOR",G37:G42)</f>
        <v>0</v>
      </c>
      <c r="H36" s="158"/>
      <c r="I36" s="158">
        <f>SUM(I37:I42)</f>
        <v>0</v>
      </c>
      <c r="J36" s="158"/>
      <c r="K36" s="158">
        <f>SUM(K37:K42)</f>
        <v>0</v>
      </c>
      <c r="L36" s="158"/>
      <c r="M36" s="158">
        <f>SUM(M37:M42)</f>
        <v>0</v>
      </c>
      <c r="N36" s="151"/>
      <c r="O36" s="151">
        <f>SUM(O37:O42)</f>
        <v>25.098949999999999</v>
      </c>
      <c r="P36" s="151"/>
      <c r="Q36" s="151">
        <f>SUM(Q37:Q42)</f>
        <v>0</v>
      </c>
      <c r="R36" s="151"/>
      <c r="S36" s="151"/>
      <c r="T36" s="152"/>
      <c r="U36" s="151">
        <f>SUM(U37:U42)</f>
        <v>45.48</v>
      </c>
      <c r="AE36" t="s">
        <v>110</v>
      </c>
    </row>
    <row r="37" spans="1:60" ht="22.5" outlineLevel="1" x14ac:dyDescent="0.2">
      <c r="A37" s="141">
        <v>15</v>
      </c>
      <c r="B37" s="141" t="s">
        <v>158</v>
      </c>
      <c r="C37" s="261" t="s">
        <v>212</v>
      </c>
      <c r="D37" s="148" t="s">
        <v>113</v>
      </c>
      <c r="E37" s="153">
        <v>39.700000000000003</v>
      </c>
      <c r="F37" s="156"/>
      <c r="G37" s="157">
        <f>ROUND(E37*F37,2)</f>
        <v>0</v>
      </c>
      <c r="H37" s="156"/>
      <c r="I37" s="157">
        <f>ROUND(E37*H37,2)</f>
        <v>0</v>
      </c>
      <c r="J37" s="156"/>
      <c r="K37" s="157">
        <f>ROUND(E37*J37,2)</f>
        <v>0</v>
      </c>
      <c r="L37" s="157">
        <v>21</v>
      </c>
      <c r="M37" s="157">
        <f>G37*(1+L37/100)</f>
        <v>0</v>
      </c>
      <c r="N37" s="148">
        <v>0.48246</v>
      </c>
      <c r="O37" s="148">
        <f>ROUND(E37*N37,5)</f>
        <v>19.153659999999999</v>
      </c>
      <c r="P37" s="148">
        <v>0</v>
      </c>
      <c r="Q37" s="148">
        <f>ROUND(E37*P37,5)</f>
        <v>0</v>
      </c>
      <c r="R37" s="148"/>
      <c r="S37" s="148"/>
      <c r="T37" s="149">
        <v>0.9</v>
      </c>
      <c r="U37" s="148">
        <f>ROUND(E37*T37,2)</f>
        <v>35.729999999999997</v>
      </c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114</v>
      </c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outlineLevel="1" x14ac:dyDescent="0.2">
      <c r="A38" s="141"/>
      <c r="B38" s="141"/>
      <c r="C38" s="177" t="s">
        <v>159</v>
      </c>
      <c r="D38" s="150"/>
      <c r="E38" s="154">
        <v>11.2</v>
      </c>
      <c r="F38" s="157"/>
      <c r="G38" s="157"/>
      <c r="H38" s="157"/>
      <c r="I38" s="157"/>
      <c r="J38" s="157"/>
      <c r="K38" s="157"/>
      <c r="L38" s="157"/>
      <c r="M38" s="157"/>
      <c r="N38" s="148"/>
      <c r="O38" s="148"/>
      <c r="P38" s="148"/>
      <c r="Q38" s="148"/>
      <c r="R38" s="148"/>
      <c r="S38" s="148"/>
      <c r="T38" s="149"/>
      <c r="U38" s="148"/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121</v>
      </c>
      <c r="AF38" s="140">
        <v>0</v>
      </c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/>
      <c r="B39" s="141"/>
      <c r="C39" s="177" t="s">
        <v>160</v>
      </c>
      <c r="D39" s="150"/>
      <c r="E39" s="154">
        <v>7.2</v>
      </c>
      <c r="F39" s="157"/>
      <c r="G39" s="157"/>
      <c r="H39" s="157"/>
      <c r="I39" s="157"/>
      <c r="J39" s="157"/>
      <c r="K39" s="157"/>
      <c r="L39" s="157"/>
      <c r="M39" s="157"/>
      <c r="N39" s="148"/>
      <c r="O39" s="148"/>
      <c r="P39" s="148"/>
      <c r="Q39" s="148"/>
      <c r="R39" s="148"/>
      <c r="S39" s="148"/>
      <c r="T39" s="149"/>
      <c r="U39" s="148"/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121</v>
      </c>
      <c r="AF39" s="140">
        <v>0</v>
      </c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/>
      <c r="B40" s="141"/>
      <c r="C40" s="177" t="s">
        <v>161</v>
      </c>
      <c r="D40" s="150"/>
      <c r="E40" s="154">
        <v>15.2</v>
      </c>
      <c r="F40" s="157"/>
      <c r="G40" s="157"/>
      <c r="H40" s="157"/>
      <c r="I40" s="157"/>
      <c r="J40" s="157"/>
      <c r="K40" s="157"/>
      <c r="L40" s="157"/>
      <c r="M40" s="157"/>
      <c r="N40" s="148"/>
      <c r="O40" s="148"/>
      <c r="P40" s="148"/>
      <c r="Q40" s="148"/>
      <c r="R40" s="148"/>
      <c r="S40" s="148"/>
      <c r="T40" s="149"/>
      <c r="U40" s="148"/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121</v>
      </c>
      <c r="AF40" s="140">
        <v>0</v>
      </c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41"/>
      <c r="B41" s="141"/>
      <c r="C41" s="177" t="s">
        <v>162</v>
      </c>
      <c r="D41" s="150"/>
      <c r="E41" s="154">
        <v>6.1</v>
      </c>
      <c r="F41" s="157"/>
      <c r="G41" s="157"/>
      <c r="H41" s="157"/>
      <c r="I41" s="157"/>
      <c r="J41" s="157"/>
      <c r="K41" s="157"/>
      <c r="L41" s="157"/>
      <c r="M41" s="157"/>
      <c r="N41" s="148"/>
      <c r="O41" s="148"/>
      <c r="P41" s="148"/>
      <c r="Q41" s="148"/>
      <c r="R41" s="148"/>
      <c r="S41" s="148"/>
      <c r="T41" s="149"/>
      <c r="U41" s="148"/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121</v>
      </c>
      <c r="AF41" s="140">
        <v>0</v>
      </c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22.5" outlineLevel="1" x14ac:dyDescent="0.2">
      <c r="A42" s="141">
        <v>16</v>
      </c>
      <c r="B42" s="141" t="s">
        <v>163</v>
      </c>
      <c r="C42" s="261" t="s">
        <v>213</v>
      </c>
      <c r="D42" s="148" t="s">
        <v>126</v>
      </c>
      <c r="E42" s="153">
        <v>13</v>
      </c>
      <c r="F42" s="156"/>
      <c r="G42" s="157">
        <f>ROUND(E42*F42,2)</f>
        <v>0</v>
      </c>
      <c r="H42" s="156"/>
      <c r="I42" s="157">
        <f>ROUND(E42*H42,2)</f>
        <v>0</v>
      </c>
      <c r="J42" s="156"/>
      <c r="K42" s="157">
        <f>ROUND(E42*J42,2)</f>
        <v>0</v>
      </c>
      <c r="L42" s="157">
        <v>21</v>
      </c>
      <c r="M42" s="157">
        <f>G42*(1+L42/100)</f>
        <v>0</v>
      </c>
      <c r="N42" s="148">
        <v>0.45733000000000001</v>
      </c>
      <c r="O42" s="148">
        <f>ROUND(E42*N42,5)</f>
        <v>5.94529</v>
      </c>
      <c r="P42" s="148">
        <v>0</v>
      </c>
      <c r="Q42" s="148">
        <f>ROUND(E42*P42,5)</f>
        <v>0</v>
      </c>
      <c r="R42" s="148"/>
      <c r="S42" s="148"/>
      <c r="T42" s="149">
        <v>0.75</v>
      </c>
      <c r="U42" s="148">
        <f>ROUND(E42*T42,2)</f>
        <v>9.75</v>
      </c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114</v>
      </c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x14ac:dyDescent="0.2">
      <c r="A43" s="142" t="s">
        <v>109</v>
      </c>
      <c r="B43" s="142" t="s">
        <v>68</v>
      </c>
      <c r="C43" s="178" t="s">
        <v>69</v>
      </c>
      <c r="D43" s="151"/>
      <c r="E43" s="155"/>
      <c r="F43" s="158"/>
      <c r="G43" s="158">
        <f>SUMIF(AE44:AE46,"&lt;&gt;NOR",G44:G46)</f>
        <v>0</v>
      </c>
      <c r="H43" s="158"/>
      <c r="I43" s="158">
        <f>SUM(I44:I46)</f>
        <v>0</v>
      </c>
      <c r="J43" s="158"/>
      <c r="K43" s="158">
        <f>SUM(K44:K46)</f>
        <v>0</v>
      </c>
      <c r="L43" s="158"/>
      <c r="M43" s="158">
        <f>SUM(M44:M46)</f>
        <v>0</v>
      </c>
      <c r="N43" s="151"/>
      <c r="O43" s="151">
        <f>SUM(O44:O46)</f>
        <v>5.8097999999999992</v>
      </c>
      <c r="P43" s="151"/>
      <c r="Q43" s="151">
        <f>SUM(Q44:Q46)</f>
        <v>0</v>
      </c>
      <c r="R43" s="151"/>
      <c r="S43" s="151"/>
      <c r="T43" s="152"/>
      <c r="U43" s="151">
        <f>SUM(U44:U46)</f>
        <v>5.7299999999999995</v>
      </c>
      <c r="AE43" t="s">
        <v>110</v>
      </c>
    </row>
    <row r="44" spans="1:60" outlineLevel="1" x14ac:dyDescent="0.2">
      <c r="A44" s="141">
        <v>17</v>
      </c>
      <c r="B44" s="141" t="s">
        <v>164</v>
      </c>
      <c r="C44" s="176" t="s">
        <v>165</v>
      </c>
      <c r="D44" s="148" t="s">
        <v>113</v>
      </c>
      <c r="E44" s="153">
        <v>12</v>
      </c>
      <c r="F44" s="156"/>
      <c r="G44" s="157">
        <f>ROUND(E44*F44,2)</f>
        <v>0</v>
      </c>
      <c r="H44" s="156"/>
      <c r="I44" s="157">
        <f>ROUND(E44*H44,2)</f>
        <v>0</v>
      </c>
      <c r="J44" s="156"/>
      <c r="K44" s="157">
        <f>ROUND(E44*J44,2)</f>
        <v>0</v>
      </c>
      <c r="L44" s="157">
        <v>21</v>
      </c>
      <c r="M44" s="157">
        <f>G44*(1+L44/100)</f>
        <v>0</v>
      </c>
      <c r="N44" s="148">
        <v>7.3899999999999993E-2</v>
      </c>
      <c r="O44" s="148">
        <f>ROUND(E44*N44,5)</f>
        <v>0.88680000000000003</v>
      </c>
      <c r="P44" s="148">
        <v>0</v>
      </c>
      <c r="Q44" s="148">
        <f>ROUND(E44*P44,5)</f>
        <v>0</v>
      </c>
      <c r="R44" s="148"/>
      <c r="S44" s="148"/>
      <c r="T44" s="149">
        <v>0.45200000000000001</v>
      </c>
      <c r="U44" s="148">
        <f>ROUND(E44*T44,2)</f>
        <v>5.42</v>
      </c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114</v>
      </c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>
        <v>18</v>
      </c>
      <c r="B45" s="141" t="s">
        <v>166</v>
      </c>
      <c r="C45" s="261" t="s">
        <v>214</v>
      </c>
      <c r="D45" s="148" t="s">
        <v>113</v>
      </c>
      <c r="E45" s="153">
        <v>3</v>
      </c>
      <c r="F45" s="156"/>
      <c r="G45" s="157">
        <f>ROUND(E45*F45,2)</f>
        <v>0</v>
      </c>
      <c r="H45" s="156"/>
      <c r="I45" s="157">
        <f>ROUND(E45*H45,2)</f>
        <v>0</v>
      </c>
      <c r="J45" s="156"/>
      <c r="K45" s="157">
        <f>ROUND(E45*J45,2)</f>
        <v>0</v>
      </c>
      <c r="L45" s="157">
        <v>21</v>
      </c>
      <c r="M45" s="157">
        <f>G45*(1+L45/100)</f>
        <v>0</v>
      </c>
      <c r="N45" s="148">
        <v>0.129</v>
      </c>
      <c r="O45" s="148">
        <f>ROUND(E45*N45,5)</f>
        <v>0.38700000000000001</v>
      </c>
      <c r="P45" s="148">
        <v>0</v>
      </c>
      <c r="Q45" s="148">
        <f>ROUND(E45*P45,5)</f>
        <v>0</v>
      </c>
      <c r="R45" s="148"/>
      <c r="S45" s="148"/>
      <c r="T45" s="149">
        <v>0</v>
      </c>
      <c r="U45" s="148">
        <f>ROUND(E45*T45,2)</f>
        <v>0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167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ht="22.5" outlineLevel="1" x14ac:dyDescent="0.2">
      <c r="A46" s="141">
        <v>19</v>
      </c>
      <c r="B46" s="141" t="s">
        <v>168</v>
      </c>
      <c r="C46" s="176" t="s">
        <v>169</v>
      </c>
      <c r="D46" s="148" t="s">
        <v>113</v>
      </c>
      <c r="E46" s="153">
        <v>12</v>
      </c>
      <c r="F46" s="156"/>
      <c r="G46" s="157">
        <f>ROUND(E46*F46,2)</f>
        <v>0</v>
      </c>
      <c r="H46" s="156"/>
      <c r="I46" s="157">
        <f>ROUND(E46*H46,2)</f>
        <v>0</v>
      </c>
      <c r="J46" s="156"/>
      <c r="K46" s="157">
        <f>ROUND(E46*J46,2)</f>
        <v>0</v>
      </c>
      <c r="L46" s="157">
        <v>21</v>
      </c>
      <c r="M46" s="157">
        <f>G46*(1+L46/100)</f>
        <v>0</v>
      </c>
      <c r="N46" s="148">
        <v>0.378</v>
      </c>
      <c r="O46" s="148">
        <f>ROUND(E46*N46,5)</f>
        <v>4.5359999999999996</v>
      </c>
      <c r="P46" s="148">
        <v>0</v>
      </c>
      <c r="Q46" s="148">
        <f>ROUND(E46*P46,5)</f>
        <v>0</v>
      </c>
      <c r="R46" s="148"/>
      <c r="S46" s="148"/>
      <c r="T46" s="149">
        <v>2.5999999999999999E-2</v>
      </c>
      <c r="U46" s="148">
        <f>ROUND(E46*T46,2)</f>
        <v>0.31</v>
      </c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114</v>
      </c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x14ac:dyDescent="0.2">
      <c r="A47" s="142" t="s">
        <v>109</v>
      </c>
      <c r="B47" s="142" t="s">
        <v>70</v>
      </c>
      <c r="C47" s="178" t="s">
        <v>71</v>
      </c>
      <c r="D47" s="151"/>
      <c r="E47" s="155"/>
      <c r="F47" s="158"/>
      <c r="G47" s="158">
        <f>SUMIF(AE48:AE49,"&lt;&gt;NOR",G48:G49)</f>
        <v>0</v>
      </c>
      <c r="H47" s="158"/>
      <c r="I47" s="158">
        <f>SUM(I48:I49)</f>
        <v>0</v>
      </c>
      <c r="J47" s="158"/>
      <c r="K47" s="158">
        <f>SUM(K48:K49)</f>
        <v>0</v>
      </c>
      <c r="L47" s="158"/>
      <c r="M47" s="158">
        <f>SUM(M48:M49)</f>
        <v>0</v>
      </c>
      <c r="N47" s="151"/>
      <c r="O47" s="151">
        <f>SUM(O48:O49)</f>
        <v>0.12068</v>
      </c>
      <c r="P47" s="151"/>
      <c r="Q47" s="151">
        <f>SUM(Q48:Q49)</f>
        <v>0</v>
      </c>
      <c r="R47" s="151"/>
      <c r="S47" s="151"/>
      <c r="T47" s="152"/>
      <c r="U47" s="151">
        <f>SUM(U48:U49)</f>
        <v>0.14000000000000001</v>
      </c>
      <c r="AE47" t="s">
        <v>110</v>
      </c>
    </row>
    <row r="48" spans="1:60" outlineLevel="1" x14ac:dyDescent="0.2">
      <c r="A48" s="141">
        <v>20</v>
      </c>
      <c r="B48" s="141" t="s">
        <v>170</v>
      </c>
      <c r="C48" s="176" t="s">
        <v>171</v>
      </c>
      <c r="D48" s="148" t="s">
        <v>126</v>
      </c>
      <c r="E48" s="153">
        <v>1</v>
      </c>
      <c r="F48" s="156"/>
      <c r="G48" s="157">
        <f>ROUND(E48*F48,2)</f>
        <v>0</v>
      </c>
      <c r="H48" s="156"/>
      <c r="I48" s="157">
        <f>ROUND(E48*H48,2)</f>
        <v>0</v>
      </c>
      <c r="J48" s="156"/>
      <c r="K48" s="157">
        <f>ROUND(E48*J48,2)</f>
        <v>0</v>
      </c>
      <c r="L48" s="157">
        <v>21</v>
      </c>
      <c r="M48" s="157">
        <f>G48*(1+L48/100)</f>
        <v>0</v>
      </c>
      <c r="N48" s="148">
        <v>0.12068</v>
      </c>
      <c r="O48" s="148">
        <f>ROUND(E48*N48,5)</f>
        <v>0.12068</v>
      </c>
      <c r="P48" s="148">
        <v>0</v>
      </c>
      <c r="Q48" s="148">
        <f>ROUND(E48*P48,5)</f>
        <v>0</v>
      </c>
      <c r="R48" s="148"/>
      <c r="S48" s="148"/>
      <c r="T48" s="149">
        <v>0.14000000000000001</v>
      </c>
      <c r="U48" s="148">
        <f>ROUND(E48*T48,2)</f>
        <v>0.14000000000000001</v>
      </c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114</v>
      </c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2.5" outlineLevel="1" x14ac:dyDescent="0.2">
      <c r="A49" s="141"/>
      <c r="B49" s="141"/>
      <c r="C49" s="235" t="s">
        <v>172</v>
      </c>
      <c r="D49" s="236"/>
      <c r="E49" s="237"/>
      <c r="F49" s="238"/>
      <c r="G49" s="239"/>
      <c r="H49" s="157"/>
      <c r="I49" s="157"/>
      <c r="J49" s="157"/>
      <c r="K49" s="157"/>
      <c r="L49" s="157"/>
      <c r="M49" s="157"/>
      <c r="N49" s="148"/>
      <c r="O49" s="148"/>
      <c r="P49" s="148"/>
      <c r="Q49" s="148"/>
      <c r="R49" s="148"/>
      <c r="S49" s="148"/>
      <c r="T49" s="149"/>
      <c r="U49" s="148"/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116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3" t="str">
        <f>C49</f>
        <v>se zřízením lože z betonu prostého tl. 5 až 10 cm se zalitím a zatřením spár cementovou maltou. Včetně dodávky obrubníku.</v>
      </c>
      <c r="BB49" s="140"/>
      <c r="BC49" s="140"/>
      <c r="BD49" s="140"/>
      <c r="BE49" s="140"/>
      <c r="BF49" s="140"/>
      <c r="BG49" s="140"/>
      <c r="BH49" s="140"/>
    </row>
    <row r="50" spans="1:60" x14ac:dyDescent="0.2">
      <c r="A50" s="142" t="s">
        <v>109</v>
      </c>
      <c r="B50" s="142" t="s">
        <v>72</v>
      </c>
      <c r="C50" s="178" t="s">
        <v>73</v>
      </c>
      <c r="D50" s="151"/>
      <c r="E50" s="155"/>
      <c r="F50" s="158"/>
      <c r="G50" s="158">
        <f>SUMIF(AE51:AE56,"&lt;&gt;NOR",G51:G56)</f>
        <v>0</v>
      </c>
      <c r="H50" s="158"/>
      <c r="I50" s="158">
        <f>SUM(I51:I56)</f>
        <v>0</v>
      </c>
      <c r="J50" s="158"/>
      <c r="K50" s="158">
        <f>SUM(K51:K56)</f>
        <v>0</v>
      </c>
      <c r="L50" s="158"/>
      <c r="M50" s="158">
        <f>SUM(M51:M56)</f>
        <v>0</v>
      </c>
      <c r="N50" s="151"/>
      <c r="O50" s="151">
        <f>SUM(O51:O56)</f>
        <v>2.6509999999999999E-2</v>
      </c>
      <c r="P50" s="151"/>
      <c r="Q50" s="151">
        <f>SUM(Q51:Q56)</f>
        <v>50.798950000000005</v>
      </c>
      <c r="R50" s="151"/>
      <c r="S50" s="151"/>
      <c r="T50" s="152"/>
      <c r="U50" s="151">
        <f>SUM(U51:U56)</f>
        <v>121.53</v>
      </c>
      <c r="AE50" t="s">
        <v>110</v>
      </c>
    </row>
    <row r="51" spans="1:60" outlineLevel="1" x14ac:dyDescent="0.2">
      <c r="A51" s="141">
        <v>21</v>
      </c>
      <c r="B51" s="141" t="s">
        <v>173</v>
      </c>
      <c r="C51" s="176" t="s">
        <v>174</v>
      </c>
      <c r="D51" s="148" t="s">
        <v>119</v>
      </c>
      <c r="E51" s="153">
        <v>1.4162300000000001</v>
      </c>
      <c r="F51" s="156"/>
      <c r="G51" s="157">
        <f>ROUND(E51*F51,2)</f>
        <v>0</v>
      </c>
      <c r="H51" s="156"/>
      <c r="I51" s="157">
        <f>ROUND(E51*H51,2)</f>
        <v>0</v>
      </c>
      <c r="J51" s="156"/>
      <c r="K51" s="157">
        <f>ROUND(E51*J51,2)</f>
        <v>0</v>
      </c>
      <c r="L51" s="157">
        <v>21</v>
      </c>
      <c r="M51" s="157">
        <f>G51*(1+L51/100)</f>
        <v>0</v>
      </c>
      <c r="N51" s="148">
        <v>1.2489999999999999E-2</v>
      </c>
      <c r="O51" s="148">
        <f>ROUND(E51*N51,5)</f>
        <v>1.7690000000000001E-2</v>
      </c>
      <c r="P51" s="148">
        <v>2.4</v>
      </c>
      <c r="Q51" s="148">
        <f>ROUND(E51*P51,5)</f>
        <v>3.3989500000000001</v>
      </c>
      <c r="R51" s="148"/>
      <c r="S51" s="148"/>
      <c r="T51" s="149">
        <v>8.9329999999999998</v>
      </c>
      <c r="U51" s="148">
        <f>ROUND(E51*T51,2)</f>
        <v>12.65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114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1"/>
      <c r="C52" s="177" t="s">
        <v>175</v>
      </c>
      <c r="D52" s="150"/>
      <c r="E52" s="154">
        <v>0.55574999999999997</v>
      </c>
      <c r="F52" s="157"/>
      <c r="G52" s="157"/>
      <c r="H52" s="157"/>
      <c r="I52" s="157"/>
      <c r="J52" s="157"/>
      <c r="K52" s="157"/>
      <c r="L52" s="157"/>
      <c r="M52" s="157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121</v>
      </c>
      <c r="AF52" s="140">
        <v>0</v>
      </c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41"/>
      <c r="B53" s="141"/>
      <c r="C53" s="177" t="s">
        <v>176</v>
      </c>
      <c r="D53" s="150"/>
      <c r="E53" s="154">
        <v>0.34848000000000001</v>
      </c>
      <c r="F53" s="157"/>
      <c r="G53" s="157"/>
      <c r="H53" s="157"/>
      <c r="I53" s="157"/>
      <c r="J53" s="157"/>
      <c r="K53" s="157"/>
      <c r="L53" s="157"/>
      <c r="M53" s="157"/>
      <c r="N53" s="148"/>
      <c r="O53" s="148"/>
      <c r="P53" s="148"/>
      <c r="Q53" s="148"/>
      <c r="R53" s="148"/>
      <c r="S53" s="148"/>
      <c r="T53" s="149"/>
      <c r="U53" s="148"/>
      <c r="V53" s="140"/>
      <c r="W53" s="140"/>
      <c r="X53" s="140"/>
      <c r="Y53" s="140"/>
      <c r="Z53" s="140"/>
      <c r="AA53" s="140"/>
      <c r="AB53" s="140"/>
      <c r="AC53" s="140"/>
      <c r="AD53" s="140"/>
      <c r="AE53" s="140" t="s">
        <v>121</v>
      </c>
      <c r="AF53" s="140">
        <v>0</v>
      </c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41"/>
      <c r="B54" s="141"/>
      <c r="C54" s="177" t="s">
        <v>177</v>
      </c>
      <c r="D54" s="150"/>
      <c r="E54" s="154">
        <v>0.51200000000000001</v>
      </c>
      <c r="F54" s="157"/>
      <c r="G54" s="157"/>
      <c r="H54" s="157"/>
      <c r="I54" s="157"/>
      <c r="J54" s="157"/>
      <c r="K54" s="157"/>
      <c r="L54" s="157"/>
      <c r="M54" s="157"/>
      <c r="N54" s="148"/>
      <c r="O54" s="148"/>
      <c r="P54" s="148"/>
      <c r="Q54" s="148"/>
      <c r="R54" s="148"/>
      <c r="S54" s="148"/>
      <c r="T54" s="149"/>
      <c r="U54" s="148"/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121</v>
      </c>
      <c r="AF54" s="140">
        <v>0</v>
      </c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>
        <v>22</v>
      </c>
      <c r="B55" s="141" t="s">
        <v>178</v>
      </c>
      <c r="C55" s="176" t="s">
        <v>179</v>
      </c>
      <c r="D55" s="148" t="s">
        <v>119</v>
      </c>
      <c r="E55" s="153">
        <v>6</v>
      </c>
      <c r="F55" s="156"/>
      <c r="G55" s="157">
        <f>ROUND(E55*F55,2)</f>
        <v>0</v>
      </c>
      <c r="H55" s="156"/>
      <c r="I55" s="157">
        <f>ROUND(E55*H55,2)</f>
        <v>0</v>
      </c>
      <c r="J55" s="156"/>
      <c r="K55" s="157">
        <f>ROUND(E55*J55,2)</f>
        <v>0</v>
      </c>
      <c r="L55" s="157">
        <v>21</v>
      </c>
      <c r="M55" s="157">
        <f>G55*(1+L55/100)</f>
        <v>0</v>
      </c>
      <c r="N55" s="148">
        <v>1.47E-3</v>
      </c>
      <c r="O55" s="148">
        <f>ROUND(E55*N55,5)</f>
        <v>8.8199999999999997E-3</v>
      </c>
      <c r="P55" s="148">
        <v>2.4</v>
      </c>
      <c r="Q55" s="148">
        <f>ROUND(E55*P55,5)</f>
        <v>14.4</v>
      </c>
      <c r="R55" s="148"/>
      <c r="S55" s="148"/>
      <c r="T55" s="149">
        <v>8.5</v>
      </c>
      <c r="U55" s="148">
        <f>ROUND(E55*T55,2)</f>
        <v>51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114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>
        <v>23</v>
      </c>
      <c r="B56" s="141" t="s">
        <v>180</v>
      </c>
      <c r="C56" s="176" t="s">
        <v>181</v>
      </c>
      <c r="D56" s="148" t="s">
        <v>119</v>
      </c>
      <c r="E56" s="153">
        <v>15</v>
      </c>
      <c r="F56" s="156"/>
      <c r="G56" s="157">
        <f>ROUND(E56*F56,2)</f>
        <v>0</v>
      </c>
      <c r="H56" s="156"/>
      <c r="I56" s="157">
        <f>ROUND(E56*H56,2)</f>
        <v>0</v>
      </c>
      <c r="J56" s="156"/>
      <c r="K56" s="157">
        <f>ROUND(E56*J56,2)</f>
        <v>0</v>
      </c>
      <c r="L56" s="157">
        <v>21</v>
      </c>
      <c r="M56" s="157">
        <f>G56*(1+L56/100)</f>
        <v>0</v>
      </c>
      <c r="N56" s="148">
        <v>0</v>
      </c>
      <c r="O56" s="148">
        <f>ROUND(E56*N56,5)</f>
        <v>0</v>
      </c>
      <c r="P56" s="148">
        <v>2.2000000000000002</v>
      </c>
      <c r="Q56" s="148">
        <f>ROUND(E56*P56,5)</f>
        <v>33</v>
      </c>
      <c r="R56" s="148"/>
      <c r="S56" s="148"/>
      <c r="T56" s="149">
        <v>3.8583333333333298</v>
      </c>
      <c r="U56" s="148">
        <f>ROUND(E56*T56,2)</f>
        <v>57.88</v>
      </c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114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x14ac:dyDescent="0.2">
      <c r="A57" s="142" t="s">
        <v>109</v>
      </c>
      <c r="B57" s="142" t="s">
        <v>74</v>
      </c>
      <c r="C57" s="178" t="s">
        <v>75</v>
      </c>
      <c r="D57" s="151"/>
      <c r="E57" s="155"/>
      <c r="F57" s="158"/>
      <c r="G57" s="158">
        <f>SUMIF(AE58:AE63,"&lt;&gt;NOR",G58:G63)</f>
        <v>0</v>
      </c>
      <c r="H57" s="158"/>
      <c r="I57" s="158">
        <f>SUM(I58:I63)</f>
        <v>0</v>
      </c>
      <c r="J57" s="158"/>
      <c r="K57" s="158">
        <f>SUM(K58:K63)</f>
        <v>0</v>
      </c>
      <c r="L57" s="158"/>
      <c r="M57" s="158">
        <f>SUM(M58:M63)</f>
        <v>0</v>
      </c>
      <c r="N57" s="151"/>
      <c r="O57" s="151">
        <f>SUM(O58:O63)</f>
        <v>0</v>
      </c>
      <c r="P57" s="151"/>
      <c r="Q57" s="151">
        <f>SUM(Q58:Q63)</f>
        <v>0</v>
      </c>
      <c r="R57" s="151"/>
      <c r="S57" s="151"/>
      <c r="T57" s="152"/>
      <c r="U57" s="151">
        <f>SUM(U58:U63)</f>
        <v>78.069999999999993</v>
      </c>
      <c r="AE57" t="s">
        <v>110</v>
      </c>
    </row>
    <row r="58" spans="1:60" outlineLevel="1" x14ac:dyDescent="0.2">
      <c r="A58" s="141">
        <v>24</v>
      </c>
      <c r="B58" s="141" t="s">
        <v>182</v>
      </c>
      <c r="C58" s="176" t="s">
        <v>183</v>
      </c>
      <c r="D58" s="148" t="s">
        <v>152</v>
      </c>
      <c r="E58" s="153">
        <v>0.76012999999999997</v>
      </c>
      <c r="F58" s="156"/>
      <c r="G58" s="157">
        <f t="shared" ref="G58:G63" si="0">ROUND(E58*F58,2)</f>
        <v>0</v>
      </c>
      <c r="H58" s="156"/>
      <c r="I58" s="157">
        <f t="shared" ref="I58:I63" si="1">ROUND(E58*H58,2)</f>
        <v>0</v>
      </c>
      <c r="J58" s="156"/>
      <c r="K58" s="157">
        <f t="shared" ref="K58:K63" si="2">ROUND(E58*J58,2)</f>
        <v>0</v>
      </c>
      <c r="L58" s="157">
        <v>21</v>
      </c>
      <c r="M58" s="157">
        <f t="shared" ref="M58:M63" si="3">G58*(1+L58/100)</f>
        <v>0</v>
      </c>
      <c r="N58" s="148">
        <v>0</v>
      </c>
      <c r="O58" s="148">
        <f t="shared" ref="O58:O63" si="4">ROUND(E58*N58,5)</f>
        <v>0</v>
      </c>
      <c r="P58" s="148">
        <v>0</v>
      </c>
      <c r="Q58" s="148">
        <f t="shared" ref="Q58:Q63" si="5">ROUND(E58*P58,5)</f>
        <v>0</v>
      </c>
      <c r="R58" s="148"/>
      <c r="S58" s="148"/>
      <c r="T58" s="149">
        <v>0</v>
      </c>
      <c r="U58" s="148">
        <f t="shared" ref="U58:U63" si="6">ROUND(E58*T58,2)</f>
        <v>0</v>
      </c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114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41">
        <v>25</v>
      </c>
      <c r="B59" s="141" t="s">
        <v>184</v>
      </c>
      <c r="C59" s="176" t="s">
        <v>185</v>
      </c>
      <c r="D59" s="148" t="s">
        <v>152</v>
      </c>
      <c r="E59" s="153">
        <v>50.798949999999998</v>
      </c>
      <c r="F59" s="156"/>
      <c r="G59" s="157">
        <f t="shared" si="0"/>
        <v>0</v>
      </c>
      <c r="H59" s="156"/>
      <c r="I59" s="157">
        <f t="shared" si="1"/>
        <v>0</v>
      </c>
      <c r="J59" s="156"/>
      <c r="K59" s="157">
        <f t="shared" si="2"/>
        <v>0</v>
      </c>
      <c r="L59" s="157">
        <v>21</v>
      </c>
      <c r="M59" s="157">
        <f t="shared" si="3"/>
        <v>0</v>
      </c>
      <c r="N59" s="148">
        <v>0</v>
      </c>
      <c r="O59" s="148">
        <f t="shared" si="4"/>
        <v>0</v>
      </c>
      <c r="P59" s="148">
        <v>0</v>
      </c>
      <c r="Q59" s="148">
        <f t="shared" si="5"/>
        <v>0</v>
      </c>
      <c r="R59" s="148"/>
      <c r="S59" s="148"/>
      <c r="T59" s="149">
        <v>0.94199999999999995</v>
      </c>
      <c r="U59" s="148">
        <f t="shared" si="6"/>
        <v>47.85</v>
      </c>
      <c r="V59" s="140"/>
      <c r="W59" s="140"/>
      <c r="X59" s="140"/>
      <c r="Y59" s="140"/>
      <c r="Z59" s="140"/>
      <c r="AA59" s="140"/>
      <c r="AB59" s="140"/>
      <c r="AC59" s="140"/>
      <c r="AD59" s="140"/>
      <c r="AE59" s="140" t="s">
        <v>114</v>
      </c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41">
        <v>26</v>
      </c>
      <c r="B60" s="141" t="s">
        <v>186</v>
      </c>
      <c r="C60" s="176" t="s">
        <v>187</v>
      </c>
      <c r="D60" s="148" t="s">
        <v>152</v>
      </c>
      <c r="E60" s="153">
        <v>50.798949999999998</v>
      </c>
      <c r="F60" s="156"/>
      <c r="G60" s="157">
        <f t="shared" si="0"/>
        <v>0</v>
      </c>
      <c r="H60" s="156"/>
      <c r="I60" s="157">
        <f t="shared" si="1"/>
        <v>0</v>
      </c>
      <c r="J60" s="156"/>
      <c r="K60" s="157">
        <f t="shared" si="2"/>
        <v>0</v>
      </c>
      <c r="L60" s="157">
        <v>21</v>
      </c>
      <c r="M60" s="157">
        <f t="shared" si="3"/>
        <v>0</v>
      </c>
      <c r="N60" s="148">
        <v>0</v>
      </c>
      <c r="O60" s="148">
        <f t="shared" si="4"/>
        <v>0</v>
      </c>
      <c r="P60" s="148">
        <v>0</v>
      </c>
      <c r="Q60" s="148">
        <f t="shared" si="5"/>
        <v>0</v>
      </c>
      <c r="R60" s="148"/>
      <c r="S60" s="148"/>
      <c r="T60" s="149">
        <v>0.105</v>
      </c>
      <c r="U60" s="148">
        <f t="shared" si="6"/>
        <v>5.33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114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41">
        <v>27</v>
      </c>
      <c r="B61" s="141" t="s">
        <v>188</v>
      </c>
      <c r="C61" s="176" t="s">
        <v>189</v>
      </c>
      <c r="D61" s="148" t="s">
        <v>152</v>
      </c>
      <c r="E61" s="153">
        <v>50.798949999999998</v>
      </c>
      <c r="F61" s="156"/>
      <c r="G61" s="157">
        <f t="shared" si="0"/>
        <v>0</v>
      </c>
      <c r="H61" s="156"/>
      <c r="I61" s="157">
        <f t="shared" si="1"/>
        <v>0</v>
      </c>
      <c r="J61" s="156"/>
      <c r="K61" s="157">
        <f t="shared" si="2"/>
        <v>0</v>
      </c>
      <c r="L61" s="157">
        <v>21</v>
      </c>
      <c r="M61" s="157">
        <f t="shared" si="3"/>
        <v>0</v>
      </c>
      <c r="N61" s="148">
        <v>0</v>
      </c>
      <c r="O61" s="148">
        <f t="shared" si="4"/>
        <v>0</v>
      </c>
      <c r="P61" s="148">
        <v>0</v>
      </c>
      <c r="Q61" s="148">
        <f t="shared" si="5"/>
        <v>0</v>
      </c>
      <c r="R61" s="148"/>
      <c r="S61" s="148"/>
      <c r="T61" s="149">
        <v>0.49</v>
      </c>
      <c r="U61" s="148">
        <f t="shared" si="6"/>
        <v>24.89</v>
      </c>
      <c r="V61" s="140"/>
      <c r="W61" s="140"/>
      <c r="X61" s="140"/>
      <c r="Y61" s="140"/>
      <c r="Z61" s="140"/>
      <c r="AA61" s="140"/>
      <c r="AB61" s="140"/>
      <c r="AC61" s="140"/>
      <c r="AD61" s="140"/>
      <c r="AE61" s="140" t="s">
        <v>114</v>
      </c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41">
        <v>28</v>
      </c>
      <c r="B62" s="141" t="s">
        <v>190</v>
      </c>
      <c r="C62" s="176" t="s">
        <v>191</v>
      </c>
      <c r="D62" s="148" t="s">
        <v>152</v>
      </c>
      <c r="E62" s="153">
        <v>50.798949999999998</v>
      </c>
      <c r="F62" s="156"/>
      <c r="G62" s="157">
        <f t="shared" si="0"/>
        <v>0</v>
      </c>
      <c r="H62" s="156"/>
      <c r="I62" s="157">
        <f t="shared" si="1"/>
        <v>0</v>
      </c>
      <c r="J62" s="156"/>
      <c r="K62" s="157">
        <f t="shared" si="2"/>
        <v>0</v>
      </c>
      <c r="L62" s="157">
        <v>21</v>
      </c>
      <c r="M62" s="157">
        <f t="shared" si="3"/>
        <v>0</v>
      </c>
      <c r="N62" s="148">
        <v>0</v>
      </c>
      <c r="O62" s="148">
        <f t="shared" si="4"/>
        <v>0</v>
      </c>
      <c r="P62" s="148">
        <v>0</v>
      </c>
      <c r="Q62" s="148">
        <f t="shared" si="5"/>
        <v>0</v>
      </c>
      <c r="R62" s="148"/>
      <c r="S62" s="148"/>
      <c r="T62" s="149">
        <v>0</v>
      </c>
      <c r="U62" s="148">
        <f t="shared" si="6"/>
        <v>0</v>
      </c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114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ht="22.5" outlineLevel="1" x14ac:dyDescent="0.2">
      <c r="A63" s="141">
        <v>29</v>
      </c>
      <c r="B63" s="141" t="s">
        <v>192</v>
      </c>
      <c r="C63" s="176" t="s">
        <v>193</v>
      </c>
      <c r="D63" s="148" t="s">
        <v>152</v>
      </c>
      <c r="E63" s="153">
        <v>50.798949999999998</v>
      </c>
      <c r="F63" s="156"/>
      <c r="G63" s="157">
        <f t="shared" si="0"/>
        <v>0</v>
      </c>
      <c r="H63" s="156"/>
      <c r="I63" s="157">
        <f t="shared" si="1"/>
        <v>0</v>
      </c>
      <c r="J63" s="156"/>
      <c r="K63" s="157">
        <f t="shared" si="2"/>
        <v>0</v>
      </c>
      <c r="L63" s="157">
        <v>21</v>
      </c>
      <c r="M63" s="157">
        <f t="shared" si="3"/>
        <v>0</v>
      </c>
      <c r="N63" s="148">
        <v>0</v>
      </c>
      <c r="O63" s="148">
        <f t="shared" si="4"/>
        <v>0</v>
      </c>
      <c r="P63" s="148">
        <v>0</v>
      </c>
      <c r="Q63" s="148">
        <f t="shared" si="5"/>
        <v>0</v>
      </c>
      <c r="R63" s="148"/>
      <c r="S63" s="148"/>
      <c r="T63" s="149">
        <v>0</v>
      </c>
      <c r="U63" s="148">
        <f t="shared" si="6"/>
        <v>0</v>
      </c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114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x14ac:dyDescent="0.2">
      <c r="A64" s="142" t="s">
        <v>109</v>
      </c>
      <c r="B64" s="142" t="s">
        <v>76</v>
      </c>
      <c r="C64" s="178" t="s">
        <v>77</v>
      </c>
      <c r="D64" s="151"/>
      <c r="E64" s="155"/>
      <c r="F64" s="158"/>
      <c r="G64" s="158">
        <f>SUMIF(AE65:AE66,"&lt;&gt;NOR",G65:G66)</f>
        <v>0</v>
      </c>
      <c r="H64" s="158"/>
      <c r="I64" s="158">
        <f>SUM(I65:I66)</f>
        <v>0</v>
      </c>
      <c r="J64" s="158"/>
      <c r="K64" s="158">
        <f>SUM(K65:K66)</f>
        <v>0</v>
      </c>
      <c r="L64" s="158"/>
      <c r="M64" s="158">
        <f>SUM(M65:M66)</f>
        <v>0</v>
      </c>
      <c r="N64" s="151"/>
      <c r="O64" s="151">
        <f>SUM(O65:O66)</f>
        <v>0</v>
      </c>
      <c r="P64" s="151"/>
      <c r="Q64" s="151">
        <f>SUM(Q65:Q66)</f>
        <v>0</v>
      </c>
      <c r="R64" s="151"/>
      <c r="S64" s="151"/>
      <c r="T64" s="152"/>
      <c r="U64" s="151">
        <f>SUM(U65:U66)</f>
        <v>73.72</v>
      </c>
      <c r="AE64" t="s">
        <v>110</v>
      </c>
    </row>
    <row r="65" spans="1:60" outlineLevel="1" x14ac:dyDescent="0.2">
      <c r="A65" s="141">
        <v>30</v>
      </c>
      <c r="B65" s="141" t="s">
        <v>194</v>
      </c>
      <c r="C65" s="176" t="s">
        <v>195</v>
      </c>
      <c r="D65" s="148" t="s">
        <v>152</v>
      </c>
      <c r="E65" s="153">
        <v>121.0472</v>
      </c>
      <c r="F65" s="156"/>
      <c r="G65" s="157">
        <f>ROUND(E65*F65,2)</f>
        <v>0</v>
      </c>
      <c r="H65" s="156"/>
      <c r="I65" s="157">
        <f>ROUND(E65*H65,2)</f>
        <v>0</v>
      </c>
      <c r="J65" s="156"/>
      <c r="K65" s="157">
        <f>ROUND(E65*J65,2)</f>
        <v>0</v>
      </c>
      <c r="L65" s="157">
        <v>21</v>
      </c>
      <c r="M65" s="157">
        <f>G65*(1+L65/100)</f>
        <v>0</v>
      </c>
      <c r="N65" s="148">
        <v>0</v>
      </c>
      <c r="O65" s="148">
        <f>ROUND(E65*N65,5)</f>
        <v>0</v>
      </c>
      <c r="P65" s="148">
        <v>0</v>
      </c>
      <c r="Q65" s="148">
        <f>ROUND(E65*P65,5)</f>
        <v>0</v>
      </c>
      <c r="R65" s="148"/>
      <c r="S65" s="148"/>
      <c r="T65" s="149">
        <v>0.60899999999999999</v>
      </c>
      <c r="U65" s="148">
        <f>ROUND(E65*T65,2)</f>
        <v>73.72</v>
      </c>
      <c r="V65" s="140"/>
      <c r="W65" s="140"/>
      <c r="X65" s="140"/>
      <c r="Y65" s="140"/>
      <c r="Z65" s="140"/>
      <c r="AA65" s="140"/>
      <c r="AB65" s="140"/>
      <c r="AC65" s="140"/>
      <c r="AD65" s="140"/>
      <c r="AE65" s="140" t="s">
        <v>114</v>
      </c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outlineLevel="1" x14ac:dyDescent="0.2">
      <c r="A66" s="141"/>
      <c r="B66" s="141"/>
      <c r="C66" s="177" t="s">
        <v>196</v>
      </c>
      <c r="D66" s="150"/>
      <c r="E66" s="154">
        <v>121.0472</v>
      </c>
      <c r="F66" s="157"/>
      <c r="G66" s="157"/>
      <c r="H66" s="157"/>
      <c r="I66" s="157"/>
      <c r="J66" s="157"/>
      <c r="K66" s="157"/>
      <c r="L66" s="157"/>
      <c r="M66" s="157"/>
      <c r="N66" s="148"/>
      <c r="O66" s="148"/>
      <c r="P66" s="148"/>
      <c r="Q66" s="148"/>
      <c r="R66" s="148"/>
      <c r="S66" s="148"/>
      <c r="T66" s="149"/>
      <c r="U66" s="148"/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121</v>
      </c>
      <c r="AF66" s="140">
        <v>0</v>
      </c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x14ac:dyDescent="0.2">
      <c r="A67" s="142" t="s">
        <v>109</v>
      </c>
      <c r="B67" s="142" t="s">
        <v>78</v>
      </c>
      <c r="C67" s="178" t="s">
        <v>79</v>
      </c>
      <c r="D67" s="151"/>
      <c r="E67" s="155"/>
      <c r="F67" s="158"/>
      <c r="G67" s="158">
        <f>SUMIF(AE68:AE71,"&lt;&gt;NOR",G68:G71)</f>
        <v>0</v>
      </c>
      <c r="H67" s="158"/>
      <c r="I67" s="158">
        <f>SUM(I68:I71)</f>
        <v>0</v>
      </c>
      <c r="J67" s="158"/>
      <c r="K67" s="158">
        <f>SUM(K68:K71)</f>
        <v>0</v>
      </c>
      <c r="L67" s="158"/>
      <c r="M67" s="158">
        <f>SUM(M68:M71)</f>
        <v>0</v>
      </c>
      <c r="N67" s="151"/>
      <c r="O67" s="151">
        <f>SUM(O68:O71)</f>
        <v>5.6489999999999999E-2</v>
      </c>
      <c r="P67" s="151"/>
      <c r="Q67" s="151">
        <f>SUM(Q68:Q71)</f>
        <v>0</v>
      </c>
      <c r="R67" s="151"/>
      <c r="S67" s="151"/>
      <c r="T67" s="152"/>
      <c r="U67" s="151">
        <f>SUM(U68:U71)</f>
        <v>15.67</v>
      </c>
      <c r="AE67" t="s">
        <v>110</v>
      </c>
    </row>
    <row r="68" spans="1:60" outlineLevel="1" x14ac:dyDescent="0.2">
      <c r="A68" s="141">
        <v>31</v>
      </c>
      <c r="B68" s="141" t="s">
        <v>197</v>
      </c>
      <c r="C68" s="261" t="s">
        <v>215</v>
      </c>
      <c r="D68" s="148" t="s">
        <v>113</v>
      </c>
      <c r="E68" s="153">
        <v>97.4</v>
      </c>
      <c r="F68" s="156"/>
      <c r="G68" s="157">
        <f>ROUND(E68*F68,2)</f>
        <v>0</v>
      </c>
      <c r="H68" s="156"/>
      <c r="I68" s="157">
        <f>ROUND(E68*H68,2)</f>
        <v>0</v>
      </c>
      <c r="J68" s="156"/>
      <c r="K68" s="157">
        <f>ROUND(E68*J68,2)</f>
        <v>0</v>
      </c>
      <c r="L68" s="157">
        <v>21</v>
      </c>
      <c r="M68" s="157">
        <f>G68*(1+L68/100)</f>
        <v>0</v>
      </c>
      <c r="N68" s="148">
        <v>5.8E-4</v>
      </c>
      <c r="O68" s="148">
        <f>ROUND(E68*N68,5)</f>
        <v>5.6489999999999999E-2</v>
      </c>
      <c r="P68" s="148">
        <v>0</v>
      </c>
      <c r="Q68" s="148">
        <f>ROUND(E68*P68,5)</f>
        <v>0</v>
      </c>
      <c r="R68" s="148"/>
      <c r="S68" s="148"/>
      <c r="T68" s="149">
        <v>0.16</v>
      </c>
      <c r="U68" s="148">
        <f>ROUND(E68*T68,2)</f>
        <v>15.58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114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/>
      <c r="B69" s="141"/>
      <c r="C69" s="177" t="s">
        <v>198</v>
      </c>
      <c r="D69" s="150"/>
      <c r="E69" s="154">
        <v>50.4</v>
      </c>
      <c r="F69" s="157"/>
      <c r="G69" s="157"/>
      <c r="H69" s="157"/>
      <c r="I69" s="157"/>
      <c r="J69" s="157"/>
      <c r="K69" s="157"/>
      <c r="L69" s="157"/>
      <c r="M69" s="157"/>
      <c r="N69" s="148"/>
      <c r="O69" s="148"/>
      <c r="P69" s="148"/>
      <c r="Q69" s="148"/>
      <c r="R69" s="148"/>
      <c r="S69" s="148"/>
      <c r="T69" s="149"/>
      <c r="U69" s="148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121</v>
      </c>
      <c r="AF69" s="140">
        <v>0</v>
      </c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/>
      <c r="B70" s="141"/>
      <c r="C70" s="177" t="s">
        <v>199</v>
      </c>
      <c r="D70" s="150"/>
      <c r="E70" s="154">
        <v>47</v>
      </c>
      <c r="F70" s="157"/>
      <c r="G70" s="157"/>
      <c r="H70" s="157"/>
      <c r="I70" s="157"/>
      <c r="J70" s="157"/>
      <c r="K70" s="157"/>
      <c r="L70" s="157"/>
      <c r="M70" s="157"/>
      <c r="N70" s="148"/>
      <c r="O70" s="148"/>
      <c r="P70" s="148"/>
      <c r="Q70" s="148"/>
      <c r="R70" s="148"/>
      <c r="S70" s="148"/>
      <c r="T70" s="149"/>
      <c r="U70" s="148"/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121</v>
      </c>
      <c r="AF70" s="140">
        <v>0</v>
      </c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>
        <v>32</v>
      </c>
      <c r="B71" s="141" t="s">
        <v>200</v>
      </c>
      <c r="C71" s="176" t="s">
        <v>201</v>
      </c>
      <c r="D71" s="148" t="s">
        <v>152</v>
      </c>
      <c r="E71" s="153">
        <v>5.6489999999999999E-2</v>
      </c>
      <c r="F71" s="156"/>
      <c r="G71" s="157">
        <f>ROUND(E71*F71,2)</f>
        <v>0</v>
      </c>
      <c r="H71" s="156"/>
      <c r="I71" s="157">
        <f>ROUND(E71*H71,2)</f>
        <v>0</v>
      </c>
      <c r="J71" s="156"/>
      <c r="K71" s="157">
        <f>ROUND(E71*J71,2)</f>
        <v>0</v>
      </c>
      <c r="L71" s="157">
        <v>21</v>
      </c>
      <c r="M71" s="157">
        <f>G71*(1+L71/100)</f>
        <v>0</v>
      </c>
      <c r="N71" s="148">
        <v>0</v>
      </c>
      <c r="O71" s="148">
        <f>ROUND(E71*N71,5)</f>
        <v>0</v>
      </c>
      <c r="P71" s="148">
        <v>0</v>
      </c>
      <c r="Q71" s="148">
        <f>ROUND(E71*P71,5)</f>
        <v>0</v>
      </c>
      <c r="R71" s="148"/>
      <c r="S71" s="148"/>
      <c r="T71" s="149">
        <v>1.5669999999999999</v>
      </c>
      <c r="U71" s="148">
        <f>ROUND(E71*T71,2)</f>
        <v>0.09</v>
      </c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114</v>
      </c>
      <c r="AF71" s="140"/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x14ac:dyDescent="0.2">
      <c r="A72" s="142" t="s">
        <v>109</v>
      </c>
      <c r="B72" s="142" t="s">
        <v>80</v>
      </c>
      <c r="C72" s="178" t="s">
        <v>81</v>
      </c>
      <c r="D72" s="151"/>
      <c r="E72" s="155"/>
      <c r="F72" s="158"/>
      <c r="G72" s="158">
        <f>SUMIF(AE73:AE74,"&lt;&gt;NOR",G73:G74)</f>
        <v>0</v>
      </c>
      <c r="H72" s="158"/>
      <c r="I72" s="158">
        <f>SUM(I73:I74)</f>
        <v>0</v>
      </c>
      <c r="J72" s="158"/>
      <c r="K72" s="158">
        <f>SUM(K73:K74)</f>
        <v>0</v>
      </c>
      <c r="L72" s="158"/>
      <c r="M72" s="158">
        <f>SUM(M73:M74)</f>
        <v>0</v>
      </c>
      <c r="N72" s="151"/>
      <c r="O72" s="151">
        <f>SUM(O73:O74)</f>
        <v>0</v>
      </c>
      <c r="P72" s="151"/>
      <c r="Q72" s="151">
        <f>SUM(Q73:Q74)</f>
        <v>0.76012999999999997</v>
      </c>
      <c r="R72" s="151"/>
      <c r="S72" s="151"/>
      <c r="T72" s="152"/>
      <c r="U72" s="151">
        <f>SUM(U73:U74)</f>
        <v>17.62</v>
      </c>
      <c r="AE72" t="s">
        <v>110</v>
      </c>
    </row>
    <row r="73" spans="1:60" outlineLevel="1" x14ac:dyDescent="0.2">
      <c r="A73" s="141">
        <v>33</v>
      </c>
      <c r="B73" s="141" t="s">
        <v>202</v>
      </c>
      <c r="C73" s="176" t="s">
        <v>203</v>
      </c>
      <c r="D73" s="148" t="s">
        <v>126</v>
      </c>
      <c r="E73" s="153">
        <v>61.4</v>
      </c>
      <c r="F73" s="156"/>
      <c r="G73" s="157">
        <f>ROUND(E73*F73,2)</f>
        <v>0</v>
      </c>
      <c r="H73" s="156"/>
      <c r="I73" s="157">
        <f>ROUND(E73*H73,2)</f>
        <v>0</v>
      </c>
      <c r="J73" s="156"/>
      <c r="K73" s="157">
        <f>ROUND(E73*J73,2)</f>
        <v>0</v>
      </c>
      <c r="L73" s="157">
        <v>21</v>
      </c>
      <c r="M73" s="157">
        <f>G73*(1+L73/100)</f>
        <v>0</v>
      </c>
      <c r="N73" s="148">
        <v>0</v>
      </c>
      <c r="O73" s="148">
        <f>ROUND(E73*N73,5)</f>
        <v>0</v>
      </c>
      <c r="P73" s="148">
        <v>1.238E-2</v>
      </c>
      <c r="Q73" s="148">
        <f>ROUND(E73*P73,5)</f>
        <v>0.76012999999999997</v>
      </c>
      <c r="R73" s="148"/>
      <c r="S73" s="148"/>
      <c r="T73" s="149">
        <v>0.28699999999999998</v>
      </c>
      <c r="U73" s="148">
        <f>ROUND(E73*T73,2)</f>
        <v>17.62</v>
      </c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114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/>
      <c r="B74" s="141"/>
      <c r="C74" s="235" t="s">
        <v>204</v>
      </c>
      <c r="D74" s="236"/>
      <c r="E74" s="237"/>
      <c r="F74" s="238"/>
      <c r="G74" s="239"/>
      <c r="H74" s="157"/>
      <c r="I74" s="157"/>
      <c r="J74" s="157"/>
      <c r="K74" s="157"/>
      <c r="L74" s="157"/>
      <c r="M74" s="157"/>
      <c r="N74" s="148"/>
      <c r="O74" s="148"/>
      <c r="P74" s="148"/>
      <c r="Q74" s="148"/>
      <c r="R74" s="148"/>
      <c r="S74" s="148"/>
      <c r="T74" s="149"/>
      <c r="U74" s="148"/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116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3" t="str">
        <f>C74</f>
        <v>Demontáž stávajících plotových výplní včetně demontáže brány a branky</v>
      </c>
      <c r="BB74" s="140"/>
      <c r="BC74" s="140"/>
      <c r="BD74" s="140"/>
      <c r="BE74" s="140"/>
      <c r="BF74" s="140"/>
      <c r="BG74" s="140"/>
      <c r="BH74" s="140"/>
    </row>
    <row r="75" spans="1:60" x14ac:dyDescent="0.2">
      <c r="A75" s="142" t="s">
        <v>109</v>
      </c>
      <c r="B75" s="142" t="s">
        <v>82</v>
      </c>
      <c r="C75" s="178" t="s">
        <v>26</v>
      </c>
      <c r="D75" s="151"/>
      <c r="E75" s="155"/>
      <c r="F75" s="158"/>
      <c r="G75" s="158">
        <f>SUMIF(AE76:AE76,"&lt;&gt;NOR",G76:G76)</f>
        <v>0</v>
      </c>
      <c r="H75" s="158"/>
      <c r="I75" s="158">
        <f>SUM(I76:I76)</f>
        <v>0</v>
      </c>
      <c r="J75" s="158"/>
      <c r="K75" s="158">
        <f>SUM(K76:K76)</f>
        <v>0</v>
      </c>
      <c r="L75" s="158"/>
      <c r="M75" s="158">
        <f>SUM(M76:M76)</f>
        <v>0</v>
      </c>
      <c r="N75" s="151"/>
      <c r="O75" s="151">
        <f>SUM(O76:O76)</f>
        <v>0</v>
      </c>
      <c r="P75" s="151"/>
      <c r="Q75" s="151">
        <f>SUM(Q76:Q76)</f>
        <v>0</v>
      </c>
      <c r="R75" s="151"/>
      <c r="S75" s="151"/>
      <c r="T75" s="152"/>
      <c r="U75" s="151">
        <f>SUM(U76:U76)</f>
        <v>0</v>
      </c>
      <c r="AE75" t="s">
        <v>110</v>
      </c>
    </row>
    <row r="76" spans="1:60" outlineLevel="1" x14ac:dyDescent="0.2">
      <c r="A76" s="166">
        <v>34</v>
      </c>
      <c r="B76" s="166" t="s">
        <v>205</v>
      </c>
      <c r="C76" s="179" t="s">
        <v>206</v>
      </c>
      <c r="D76" s="167" t="s">
        <v>207</v>
      </c>
      <c r="E76" s="168">
        <v>1</v>
      </c>
      <c r="F76" s="169"/>
      <c r="G76" s="170">
        <f>ROUND(E76*F76,2)</f>
        <v>0</v>
      </c>
      <c r="H76" s="169"/>
      <c r="I76" s="170">
        <f>ROUND(E76*H76,2)</f>
        <v>0</v>
      </c>
      <c r="J76" s="169"/>
      <c r="K76" s="170">
        <f>ROUND(E76*J76,2)</f>
        <v>0</v>
      </c>
      <c r="L76" s="170">
        <v>21</v>
      </c>
      <c r="M76" s="170">
        <f>G76*(1+L76/100)</f>
        <v>0</v>
      </c>
      <c r="N76" s="167">
        <v>0</v>
      </c>
      <c r="O76" s="167">
        <f>ROUND(E76*N76,5)</f>
        <v>0</v>
      </c>
      <c r="P76" s="167">
        <v>0</v>
      </c>
      <c r="Q76" s="167">
        <f>ROUND(E76*P76,5)</f>
        <v>0</v>
      </c>
      <c r="R76" s="167"/>
      <c r="S76" s="167"/>
      <c r="T76" s="171">
        <v>0</v>
      </c>
      <c r="U76" s="167">
        <f>ROUND(E76*T76,2)</f>
        <v>0</v>
      </c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114</v>
      </c>
      <c r="AF76" s="140"/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x14ac:dyDescent="0.2">
      <c r="A77" s="4"/>
      <c r="B77" s="5" t="s">
        <v>208</v>
      </c>
      <c r="C77" s="180" t="s">
        <v>208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AC77">
        <v>15</v>
      </c>
      <c r="AD77">
        <v>21</v>
      </c>
    </row>
    <row r="78" spans="1:60" x14ac:dyDescent="0.2">
      <c r="A78" s="172"/>
      <c r="B78" s="173">
        <v>26</v>
      </c>
      <c r="C78" s="181" t="s">
        <v>208</v>
      </c>
      <c r="D78" s="174"/>
      <c r="E78" s="174"/>
      <c r="F78" s="174"/>
      <c r="G78" s="175">
        <f>G8+G20+G36+G43+G47+G50+G57+G64+G67+G72+G75</f>
        <v>0</v>
      </c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AC78">
        <f>SUMIF(L7:L76,AC77,G7:G76)</f>
        <v>0</v>
      </c>
      <c r="AD78">
        <f>SUMIF(L7:L76,AD77,G7:G76)</f>
        <v>0</v>
      </c>
      <c r="AE78" t="s">
        <v>209</v>
      </c>
    </row>
    <row r="79" spans="1:60" x14ac:dyDescent="0.2">
      <c r="A79" s="4"/>
      <c r="B79" s="5" t="s">
        <v>208</v>
      </c>
      <c r="C79" s="180" t="s">
        <v>208</v>
      </c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60" x14ac:dyDescent="0.2">
      <c r="A80" s="4"/>
      <c r="B80" s="5" t="s">
        <v>208</v>
      </c>
      <c r="C80" s="180" t="s">
        <v>208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31" x14ac:dyDescent="0.2">
      <c r="A81" s="240">
        <v>33</v>
      </c>
      <c r="B81" s="240"/>
      <c r="C81" s="241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31" x14ac:dyDescent="0.2">
      <c r="A82" s="242"/>
      <c r="B82" s="243"/>
      <c r="C82" s="244"/>
      <c r="D82" s="243"/>
      <c r="E82" s="243"/>
      <c r="F82" s="243"/>
      <c r="G82" s="245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AE82" t="s">
        <v>210</v>
      </c>
    </row>
    <row r="83" spans="1:31" x14ac:dyDescent="0.2">
      <c r="A83" s="246"/>
      <c r="B83" s="247"/>
      <c r="C83" s="248"/>
      <c r="D83" s="247"/>
      <c r="E83" s="247"/>
      <c r="F83" s="247"/>
      <c r="G83" s="249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31" x14ac:dyDescent="0.2">
      <c r="A84" s="246"/>
      <c r="B84" s="247"/>
      <c r="C84" s="248"/>
      <c r="D84" s="247"/>
      <c r="E84" s="247"/>
      <c r="F84" s="247"/>
      <c r="G84" s="249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31" x14ac:dyDescent="0.2">
      <c r="A85" s="246"/>
      <c r="B85" s="247"/>
      <c r="C85" s="248"/>
      <c r="D85" s="247"/>
      <c r="E85" s="247"/>
      <c r="F85" s="247"/>
      <c r="G85" s="249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31" x14ac:dyDescent="0.2">
      <c r="A86" s="250"/>
      <c r="B86" s="251"/>
      <c r="C86" s="252"/>
      <c r="D86" s="251"/>
      <c r="E86" s="251"/>
      <c r="F86" s="251"/>
      <c r="G86" s="253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31" x14ac:dyDescent="0.2">
      <c r="A87" s="4"/>
      <c r="B87" s="5" t="s">
        <v>208</v>
      </c>
      <c r="C87" s="180" t="s">
        <v>208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31" x14ac:dyDescent="0.2">
      <c r="C88" s="182"/>
      <c r="AE88" t="s">
        <v>211</v>
      </c>
    </row>
  </sheetData>
  <mergeCells count="9">
    <mergeCell ref="C74:G74"/>
    <mergeCell ref="A81:C81"/>
    <mergeCell ref="A82:G86"/>
    <mergeCell ref="A1:G1"/>
    <mergeCell ref="C2:G2"/>
    <mergeCell ref="C3:G3"/>
    <mergeCell ref="C4:G4"/>
    <mergeCell ref="C10:G10"/>
    <mergeCell ref="C49:G4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Uniprojekt</dc:creator>
  <cp:lastModifiedBy>Petra Hájková</cp:lastModifiedBy>
  <cp:lastPrinted>2024-06-03T13:26:12Z</cp:lastPrinted>
  <dcterms:created xsi:type="dcterms:W3CDTF">2009-04-08T07:15:50Z</dcterms:created>
  <dcterms:modified xsi:type="dcterms:W3CDTF">2024-07-04T12:55:41Z</dcterms:modified>
</cp:coreProperties>
</file>